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dasch\Documents\PAWW\Website 2.0\Rekenvoorbeelden\"/>
    </mc:Choice>
  </mc:AlternateContent>
  <xr:revisionPtr revIDLastSave="0" documentId="13_ncr:1_{9C4A95E0-0292-4232-BE71-C015D89B006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 Berekeningen PAWW-bijdrag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9" i="3" l="1"/>
  <c r="G212" i="3" s="1"/>
  <c r="G167" i="3"/>
  <c r="G169" i="3" s="1"/>
  <c r="G147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N169" i="3"/>
  <c r="M169" i="3"/>
  <c r="L169" i="3"/>
  <c r="K169" i="3"/>
  <c r="J169" i="3"/>
  <c r="I169" i="3"/>
  <c r="H169" i="3"/>
  <c r="F169" i="3"/>
  <c r="E169" i="3"/>
  <c r="D169" i="3"/>
  <c r="C169" i="3"/>
  <c r="C171" i="3" s="1"/>
  <c r="P166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C150" i="3" s="1"/>
  <c r="P147" i="3"/>
  <c r="P146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N212" i="3"/>
  <c r="M212" i="3"/>
  <c r="L212" i="3"/>
  <c r="K212" i="3"/>
  <c r="J212" i="3"/>
  <c r="I212" i="3"/>
  <c r="H212" i="3"/>
  <c r="F212" i="3"/>
  <c r="E212" i="3"/>
  <c r="D212" i="3"/>
  <c r="C212" i="3"/>
  <c r="C214" i="3" s="1"/>
  <c r="P208" i="3"/>
  <c r="G188" i="3"/>
  <c r="G190" i="3" s="1"/>
  <c r="N193" i="3"/>
  <c r="M193" i="3"/>
  <c r="L193" i="3"/>
  <c r="K193" i="3"/>
  <c r="J193" i="3"/>
  <c r="I193" i="3"/>
  <c r="H193" i="3"/>
  <c r="G193" i="3"/>
  <c r="F193" i="3"/>
  <c r="E193" i="3"/>
  <c r="D193" i="3"/>
  <c r="C193" i="3"/>
  <c r="N190" i="3"/>
  <c r="M190" i="3"/>
  <c r="L190" i="3"/>
  <c r="K190" i="3"/>
  <c r="J190" i="3"/>
  <c r="I190" i="3"/>
  <c r="H190" i="3"/>
  <c r="F190" i="3"/>
  <c r="E190" i="3"/>
  <c r="D190" i="3"/>
  <c r="C190" i="3"/>
  <c r="P188" i="3"/>
  <c r="P187" i="3"/>
  <c r="C217" i="3" l="1"/>
  <c r="C221" i="3" s="1"/>
  <c r="C174" i="3"/>
  <c r="D171" i="3"/>
  <c r="E171" i="3" s="1"/>
  <c r="F171" i="3" s="1"/>
  <c r="G171" i="3" s="1"/>
  <c r="H171" i="3" s="1"/>
  <c r="I171" i="3" s="1"/>
  <c r="J171" i="3" s="1"/>
  <c r="K171" i="3" s="1"/>
  <c r="L171" i="3" s="1"/>
  <c r="M171" i="3" s="1"/>
  <c r="N171" i="3" s="1"/>
  <c r="D150" i="3"/>
  <c r="E150" i="3" s="1"/>
  <c r="F150" i="3" s="1"/>
  <c r="G150" i="3" s="1"/>
  <c r="H150" i="3" s="1"/>
  <c r="I150" i="3" s="1"/>
  <c r="J150" i="3" s="1"/>
  <c r="K150" i="3" s="1"/>
  <c r="L150" i="3" s="1"/>
  <c r="M150" i="3" s="1"/>
  <c r="N150" i="3" s="1"/>
  <c r="C153" i="3"/>
  <c r="P148" i="3"/>
  <c r="P167" i="3"/>
  <c r="P169" i="3"/>
  <c r="P212" i="3"/>
  <c r="D214" i="3"/>
  <c r="E214" i="3" s="1"/>
  <c r="F214" i="3" s="1"/>
  <c r="G214" i="3" s="1"/>
  <c r="H214" i="3" s="1"/>
  <c r="I214" i="3" s="1"/>
  <c r="J214" i="3" s="1"/>
  <c r="K214" i="3" s="1"/>
  <c r="L214" i="3" s="1"/>
  <c r="M214" i="3" s="1"/>
  <c r="N214" i="3" s="1"/>
  <c r="P209" i="3"/>
  <c r="P190" i="3"/>
  <c r="C192" i="3"/>
  <c r="N131" i="3"/>
  <c r="M131" i="3"/>
  <c r="L131" i="3"/>
  <c r="K131" i="3"/>
  <c r="J131" i="3"/>
  <c r="I131" i="3"/>
  <c r="H131" i="3"/>
  <c r="G131" i="3"/>
  <c r="E131" i="3"/>
  <c r="F131" i="3"/>
  <c r="C131" i="3"/>
  <c r="D131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P125" i="3"/>
  <c r="P124" i="3"/>
  <c r="N109" i="3"/>
  <c r="M109" i="3"/>
  <c r="L109" i="3"/>
  <c r="K109" i="3"/>
  <c r="J109" i="3"/>
  <c r="I109" i="3"/>
  <c r="H109" i="3"/>
  <c r="G109" i="3"/>
  <c r="N106" i="3"/>
  <c r="M106" i="3"/>
  <c r="L106" i="3"/>
  <c r="K106" i="3"/>
  <c r="J106" i="3"/>
  <c r="I106" i="3"/>
  <c r="H106" i="3"/>
  <c r="F106" i="3"/>
  <c r="E106" i="3"/>
  <c r="D106" i="3"/>
  <c r="C106" i="3"/>
  <c r="G103" i="3"/>
  <c r="P103" i="3" s="1"/>
  <c r="P102" i="3"/>
  <c r="N87" i="3"/>
  <c r="M87" i="3"/>
  <c r="L87" i="3"/>
  <c r="K87" i="3"/>
  <c r="J87" i="3"/>
  <c r="I87" i="3"/>
  <c r="H87" i="3"/>
  <c r="G87" i="3"/>
  <c r="F87" i="3"/>
  <c r="E87" i="3"/>
  <c r="D87" i="3"/>
  <c r="C87" i="3"/>
  <c r="N84" i="3"/>
  <c r="M84" i="3"/>
  <c r="L84" i="3"/>
  <c r="K84" i="3"/>
  <c r="J84" i="3"/>
  <c r="I84" i="3"/>
  <c r="H84" i="3"/>
  <c r="F84" i="3"/>
  <c r="E84" i="3"/>
  <c r="D84" i="3"/>
  <c r="C84" i="3"/>
  <c r="C86" i="3" s="1"/>
  <c r="G81" i="3"/>
  <c r="P81" i="3" s="1"/>
  <c r="P80" i="3"/>
  <c r="N65" i="3"/>
  <c r="M65" i="3"/>
  <c r="L65" i="3"/>
  <c r="K65" i="3"/>
  <c r="J65" i="3"/>
  <c r="I65" i="3"/>
  <c r="H65" i="3"/>
  <c r="G65" i="3"/>
  <c r="F65" i="3"/>
  <c r="E65" i="3"/>
  <c r="D65" i="3"/>
  <c r="C65" i="3"/>
  <c r="N62" i="3"/>
  <c r="M62" i="3"/>
  <c r="L62" i="3"/>
  <c r="K62" i="3"/>
  <c r="J62" i="3"/>
  <c r="I62" i="3"/>
  <c r="H62" i="3"/>
  <c r="F62" i="3"/>
  <c r="E62" i="3"/>
  <c r="D62" i="3"/>
  <c r="C62" i="3"/>
  <c r="C64" i="3" s="1"/>
  <c r="G60" i="3"/>
  <c r="G62" i="3" s="1"/>
  <c r="P59" i="3"/>
  <c r="D20" i="3"/>
  <c r="E20" i="3"/>
  <c r="F20" i="3"/>
  <c r="H20" i="3"/>
  <c r="I20" i="3"/>
  <c r="J20" i="3"/>
  <c r="K20" i="3"/>
  <c r="L20" i="3"/>
  <c r="M20" i="3"/>
  <c r="N20" i="3"/>
  <c r="C20" i="3"/>
  <c r="C22" i="3" s="1"/>
  <c r="G39" i="3"/>
  <c r="G41" i="3" s="1"/>
  <c r="D41" i="3"/>
  <c r="E41" i="3"/>
  <c r="F41" i="3"/>
  <c r="H41" i="3"/>
  <c r="I41" i="3"/>
  <c r="J41" i="3"/>
  <c r="K41" i="3"/>
  <c r="L41" i="3"/>
  <c r="M41" i="3"/>
  <c r="N41" i="3"/>
  <c r="C41" i="3"/>
  <c r="C43" i="3" s="1"/>
  <c r="N44" i="3"/>
  <c r="M44" i="3"/>
  <c r="L44" i="3"/>
  <c r="K44" i="3"/>
  <c r="J44" i="3"/>
  <c r="I44" i="3"/>
  <c r="H44" i="3"/>
  <c r="G44" i="3"/>
  <c r="F44" i="3"/>
  <c r="E44" i="3"/>
  <c r="D44" i="3"/>
  <c r="C44" i="3"/>
  <c r="P39" i="3"/>
  <c r="P38" i="3"/>
  <c r="N23" i="3"/>
  <c r="M23" i="3"/>
  <c r="L23" i="3"/>
  <c r="K23" i="3"/>
  <c r="J23" i="3"/>
  <c r="I23" i="3"/>
  <c r="H23" i="3"/>
  <c r="G23" i="3"/>
  <c r="F23" i="3"/>
  <c r="E23" i="3"/>
  <c r="D23" i="3"/>
  <c r="C23" i="3"/>
  <c r="G19" i="3"/>
  <c r="P19" i="3" s="1"/>
  <c r="P18" i="3"/>
  <c r="D216" i="3" l="1"/>
  <c r="C218" i="3"/>
  <c r="D217" i="3" s="1"/>
  <c r="D221" i="3" s="1"/>
  <c r="D223" i="3" s="1"/>
  <c r="D152" i="3"/>
  <c r="C157" i="3"/>
  <c r="C154" i="3"/>
  <c r="D173" i="3"/>
  <c r="C178" i="3"/>
  <c r="C175" i="3"/>
  <c r="C223" i="3"/>
  <c r="G106" i="3"/>
  <c r="G108" i="3" s="1"/>
  <c r="H108" i="3" s="1"/>
  <c r="I108" i="3" s="1"/>
  <c r="J108" i="3" s="1"/>
  <c r="K108" i="3" s="1"/>
  <c r="L108" i="3" s="1"/>
  <c r="M108" i="3" s="1"/>
  <c r="N108" i="3" s="1"/>
  <c r="D22" i="3"/>
  <c r="E22" i="3" s="1"/>
  <c r="D192" i="3"/>
  <c r="E192" i="3" s="1"/>
  <c r="F192" i="3" s="1"/>
  <c r="G192" i="3" s="1"/>
  <c r="H192" i="3" s="1"/>
  <c r="I192" i="3" s="1"/>
  <c r="J192" i="3" s="1"/>
  <c r="K192" i="3" s="1"/>
  <c r="L192" i="3" s="1"/>
  <c r="M192" i="3" s="1"/>
  <c r="N192" i="3" s="1"/>
  <c r="C195" i="3"/>
  <c r="P128" i="3"/>
  <c r="C130" i="3"/>
  <c r="C111" i="3"/>
  <c r="D86" i="3"/>
  <c r="E86" i="3" s="1"/>
  <c r="F86" i="3" s="1"/>
  <c r="C89" i="3"/>
  <c r="G84" i="3"/>
  <c r="P84" i="3" s="1"/>
  <c r="C67" i="3"/>
  <c r="D64" i="3"/>
  <c r="E64" i="3" s="1"/>
  <c r="F64" i="3" s="1"/>
  <c r="G64" i="3" s="1"/>
  <c r="H64" i="3" s="1"/>
  <c r="I64" i="3" s="1"/>
  <c r="J64" i="3" s="1"/>
  <c r="K64" i="3" s="1"/>
  <c r="L64" i="3" s="1"/>
  <c r="M64" i="3" s="1"/>
  <c r="N64" i="3" s="1"/>
  <c r="P60" i="3"/>
  <c r="P62" i="3"/>
  <c r="C25" i="3"/>
  <c r="D24" i="3" s="1"/>
  <c r="G20" i="3"/>
  <c r="P20" i="3" s="1"/>
  <c r="P41" i="3"/>
  <c r="D43" i="3"/>
  <c r="E43" i="3" s="1"/>
  <c r="F43" i="3" s="1"/>
  <c r="C46" i="3"/>
  <c r="P106" i="3" l="1"/>
  <c r="C26" i="3"/>
  <c r="D25" i="3" s="1"/>
  <c r="D29" i="3" s="1"/>
  <c r="D153" i="3"/>
  <c r="D157" i="3" s="1"/>
  <c r="D159" i="3" s="1"/>
  <c r="D174" i="3"/>
  <c r="D178" i="3" s="1"/>
  <c r="D180" i="3" s="1"/>
  <c r="C159" i="3"/>
  <c r="C180" i="3"/>
  <c r="D218" i="3"/>
  <c r="E216" i="3"/>
  <c r="D194" i="3"/>
  <c r="C199" i="3"/>
  <c r="C196" i="3"/>
  <c r="C133" i="3"/>
  <c r="D130" i="3"/>
  <c r="E130" i="3" s="1"/>
  <c r="F130" i="3" s="1"/>
  <c r="G130" i="3" s="1"/>
  <c r="H130" i="3" s="1"/>
  <c r="I130" i="3" s="1"/>
  <c r="J130" i="3" s="1"/>
  <c r="K130" i="3" s="1"/>
  <c r="L130" i="3" s="1"/>
  <c r="M130" i="3" s="1"/>
  <c r="N130" i="3" s="1"/>
  <c r="D110" i="3"/>
  <c r="C115" i="3"/>
  <c r="C112" i="3"/>
  <c r="D88" i="3"/>
  <c r="C93" i="3"/>
  <c r="C90" i="3"/>
  <c r="G86" i="3"/>
  <c r="H86" i="3" s="1"/>
  <c r="I86" i="3" s="1"/>
  <c r="J86" i="3" s="1"/>
  <c r="K86" i="3" s="1"/>
  <c r="L86" i="3" s="1"/>
  <c r="M86" i="3" s="1"/>
  <c r="N86" i="3" s="1"/>
  <c r="D66" i="3"/>
  <c r="C71" i="3"/>
  <c r="C68" i="3"/>
  <c r="C29" i="3"/>
  <c r="C31" i="3" s="1"/>
  <c r="F22" i="3"/>
  <c r="G22" i="3" s="1"/>
  <c r="D26" i="3"/>
  <c r="E25" i="3" s="1"/>
  <c r="E29" i="3" s="1"/>
  <c r="G43" i="3"/>
  <c r="H43" i="3" s="1"/>
  <c r="I43" i="3" s="1"/>
  <c r="J43" i="3" s="1"/>
  <c r="K43" i="3" s="1"/>
  <c r="L43" i="3" s="1"/>
  <c r="M43" i="3" s="1"/>
  <c r="N43" i="3" s="1"/>
  <c r="D45" i="3"/>
  <c r="C50" i="3"/>
  <c r="C47" i="3"/>
  <c r="E24" i="3" l="1"/>
  <c r="F24" i="3" s="1"/>
  <c r="E152" i="3"/>
  <c r="D154" i="3"/>
  <c r="E153" i="3" s="1"/>
  <c r="E157" i="3" s="1"/>
  <c r="D175" i="3"/>
  <c r="E173" i="3"/>
  <c r="E217" i="3"/>
  <c r="E221" i="3" s="1"/>
  <c r="D195" i="3"/>
  <c r="D199" i="3" s="1"/>
  <c r="D201" i="3" s="1"/>
  <c r="C201" i="3"/>
  <c r="D132" i="3"/>
  <c r="C134" i="3"/>
  <c r="D133" i="3" s="1"/>
  <c r="C137" i="3"/>
  <c r="C139" i="3" s="1"/>
  <c r="D111" i="3"/>
  <c r="D115" i="3" s="1"/>
  <c r="D117" i="3" s="1"/>
  <c r="C117" i="3"/>
  <c r="D89" i="3"/>
  <c r="D93" i="3" s="1"/>
  <c r="D95" i="3" s="1"/>
  <c r="C95" i="3"/>
  <c r="D67" i="3"/>
  <c r="D71" i="3" s="1"/>
  <c r="D73" i="3" s="1"/>
  <c r="C73" i="3"/>
  <c r="H22" i="3"/>
  <c r="E26" i="3"/>
  <c r="F25" i="3" s="1"/>
  <c r="D46" i="3"/>
  <c r="D50" i="3" s="1"/>
  <c r="D52" i="3" s="1"/>
  <c r="C52" i="3"/>
  <c r="D31" i="3"/>
  <c r="E154" i="3" l="1"/>
  <c r="F153" i="3" s="1"/>
  <c r="F157" i="3" s="1"/>
  <c r="F159" i="3" s="1"/>
  <c r="F152" i="3"/>
  <c r="E159" i="3"/>
  <c r="E174" i="3"/>
  <c r="E178" i="3" s="1"/>
  <c r="E223" i="3"/>
  <c r="E218" i="3"/>
  <c r="F216" i="3"/>
  <c r="E194" i="3"/>
  <c r="D196" i="3"/>
  <c r="E132" i="3"/>
  <c r="D137" i="3"/>
  <c r="D139" i="3" s="1"/>
  <c r="D134" i="3"/>
  <c r="E133" i="3" s="1"/>
  <c r="E110" i="3"/>
  <c r="D112" i="3"/>
  <c r="E88" i="3"/>
  <c r="D90" i="3"/>
  <c r="E66" i="3"/>
  <c r="D68" i="3"/>
  <c r="G24" i="3"/>
  <c r="I22" i="3"/>
  <c r="F26" i="3"/>
  <c r="G25" i="3" s="1"/>
  <c r="F29" i="3"/>
  <c r="F31" i="3" s="1"/>
  <c r="D47" i="3"/>
  <c r="E45" i="3"/>
  <c r="E31" i="3"/>
  <c r="F173" i="3" l="1"/>
  <c r="G152" i="3"/>
  <c r="E180" i="3"/>
  <c r="E175" i="3"/>
  <c r="F154" i="3"/>
  <c r="F217" i="3"/>
  <c r="F221" i="3" s="1"/>
  <c r="E195" i="3"/>
  <c r="E199" i="3" s="1"/>
  <c r="F132" i="3"/>
  <c r="E137" i="3"/>
  <c r="E139" i="3" s="1"/>
  <c r="E134" i="3"/>
  <c r="E111" i="3"/>
  <c r="E115" i="3" s="1"/>
  <c r="E89" i="3"/>
  <c r="E93" i="3" s="1"/>
  <c r="E67" i="3"/>
  <c r="E71" i="3" s="1"/>
  <c r="J22" i="3"/>
  <c r="G26" i="3"/>
  <c r="H25" i="3" s="1"/>
  <c r="G29" i="3"/>
  <c r="G31" i="3" s="1"/>
  <c r="H24" i="3"/>
  <c r="E46" i="3"/>
  <c r="E50" i="3" s="1"/>
  <c r="G153" i="3" l="1"/>
  <c r="F174" i="3"/>
  <c r="F223" i="3"/>
  <c r="F218" i="3"/>
  <c r="G216" i="3"/>
  <c r="E196" i="3"/>
  <c r="E201" i="3"/>
  <c r="F194" i="3"/>
  <c r="F88" i="3"/>
  <c r="F133" i="3"/>
  <c r="G132" i="3" s="1"/>
  <c r="F110" i="3"/>
  <c r="E117" i="3"/>
  <c r="E112" i="3"/>
  <c r="E95" i="3"/>
  <c r="E90" i="3"/>
  <c r="F66" i="3"/>
  <c r="E73" i="3"/>
  <c r="E68" i="3"/>
  <c r="I24" i="3"/>
  <c r="K22" i="3"/>
  <c r="H26" i="3"/>
  <c r="H29" i="3"/>
  <c r="H31" i="3" s="1"/>
  <c r="F45" i="3"/>
  <c r="E52" i="3"/>
  <c r="E47" i="3"/>
  <c r="G157" i="3" l="1"/>
  <c r="H152" i="3"/>
  <c r="F178" i="3"/>
  <c r="G173" i="3"/>
  <c r="G154" i="3"/>
  <c r="F175" i="3"/>
  <c r="G217" i="3"/>
  <c r="G221" i="3" s="1"/>
  <c r="F195" i="3"/>
  <c r="F199" i="3" s="1"/>
  <c r="F134" i="3"/>
  <c r="F137" i="3"/>
  <c r="F111" i="3"/>
  <c r="F89" i="3"/>
  <c r="F90" i="3" s="1"/>
  <c r="F67" i="3"/>
  <c r="L22" i="3"/>
  <c r="I25" i="3"/>
  <c r="F46" i="3"/>
  <c r="G159" i="3" l="1"/>
  <c r="G174" i="3"/>
  <c r="G178" i="3" s="1"/>
  <c r="G180" i="3" s="1"/>
  <c r="H153" i="3"/>
  <c r="H157" i="3" s="1"/>
  <c r="H159" i="3" s="1"/>
  <c r="F180" i="3"/>
  <c r="G223" i="3"/>
  <c r="G218" i="3"/>
  <c r="H216" i="3"/>
  <c r="F201" i="3"/>
  <c r="F196" i="3"/>
  <c r="G194" i="3"/>
  <c r="G133" i="3"/>
  <c r="F139" i="3"/>
  <c r="F115" i="3"/>
  <c r="G110" i="3"/>
  <c r="F112" i="3"/>
  <c r="F93" i="3"/>
  <c r="G88" i="3"/>
  <c r="G89" i="3"/>
  <c r="G93" i="3" s="1"/>
  <c r="G95" i="3" s="1"/>
  <c r="F71" i="3"/>
  <c r="G66" i="3"/>
  <c r="F68" i="3"/>
  <c r="M22" i="3"/>
  <c r="I29" i="3"/>
  <c r="I31" i="3" s="1"/>
  <c r="J24" i="3"/>
  <c r="I26" i="3"/>
  <c r="F50" i="3"/>
  <c r="G45" i="3"/>
  <c r="F47" i="3"/>
  <c r="I152" i="3" l="1"/>
  <c r="H154" i="3"/>
  <c r="I153" i="3" s="1"/>
  <c r="I157" i="3" s="1"/>
  <c r="I159" i="3" s="1"/>
  <c r="H173" i="3"/>
  <c r="G175" i="3"/>
  <c r="H217" i="3"/>
  <c r="H221" i="3" s="1"/>
  <c r="G195" i="3"/>
  <c r="G199" i="3" s="1"/>
  <c r="H132" i="3"/>
  <c r="G137" i="3"/>
  <c r="G139" i="3" s="1"/>
  <c r="G134" i="3"/>
  <c r="G111" i="3"/>
  <c r="G115" i="3" s="1"/>
  <c r="G117" i="3" s="1"/>
  <c r="F117" i="3"/>
  <c r="G90" i="3"/>
  <c r="H88" i="3"/>
  <c r="F95" i="3"/>
  <c r="G67" i="3"/>
  <c r="G71" i="3" s="1"/>
  <c r="G73" i="3" s="1"/>
  <c r="F73" i="3"/>
  <c r="J25" i="3"/>
  <c r="J29" i="3" s="1"/>
  <c r="J31" i="3" s="1"/>
  <c r="N22" i="3"/>
  <c r="G46" i="3"/>
  <c r="G50" i="3" s="1"/>
  <c r="G52" i="3" s="1"/>
  <c r="F52" i="3"/>
  <c r="I154" i="3" l="1"/>
  <c r="J152" i="3"/>
  <c r="H174" i="3"/>
  <c r="H178" i="3" s="1"/>
  <c r="H223" i="3"/>
  <c r="H218" i="3"/>
  <c r="I216" i="3"/>
  <c r="G201" i="3"/>
  <c r="G196" i="3"/>
  <c r="H194" i="3"/>
  <c r="H133" i="3"/>
  <c r="H134" i="3" s="1"/>
  <c r="H110" i="3"/>
  <c r="G112" i="3"/>
  <c r="H89" i="3"/>
  <c r="H93" i="3" s="1"/>
  <c r="H66" i="3"/>
  <c r="G68" i="3"/>
  <c r="K24" i="3"/>
  <c r="J26" i="3"/>
  <c r="K25" i="3" s="1"/>
  <c r="H45" i="3"/>
  <c r="G47" i="3"/>
  <c r="H46" i="3" s="1"/>
  <c r="I173" i="3" l="1"/>
  <c r="H180" i="3"/>
  <c r="H175" i="3"/>
  <c r="J153" i="3"/>
  <c r="J157" i="3" s="1"/>
  <c r="J159" i="3" s="1"/>
  <c r="I217" i="3"/>
  <c r="I221" i="3" s="1"/>
  <c r="I223" i="3" s="1"/>
  <c r="H195" i="3"/>
  <c r="H199" i="3" s="1"/>
  <c r="I133" i="3"/>
  <c r="I137" i="3" s="1"/>
  <c r="I139" i="3" s="1"/>
  <c r="I132" i="3"/>
  <c r="H137" i="3"/>
  <c r="H139" i="3" s="1"/>
  <c r="H111" i="3"/>
  <c r="H95" i="3"/>
  <c r="H90" i="3"/>
  <c r="I88" i="3"/>
  <c r="H67" i="3"/>
  <c r="K26" i="3"/>
  <c r="L25" i="3" s="1"/>
  <c r="K29" i="3"/>
  <c r="K31" i="3" s="1"/>
  <c r="L24" i="3"/>
  <c r="H50" i="3"/>
  <c r="H52" i="3" s="1"/>
  <c r="I45" i="3"/>
  <c r="H47" i="3"/>
  <c r="I46" i="3" s="1"/>
  <c r="I50" i="3" s="1"/>
  <c r="I52" i="3" s="1"/>
  <c r="K152" i="3" l="1"/>
  <c r="J154" i="3"/>
  <c r="I174" i="3"/>
  <c r="I178" i="3" s="1"/>
  <c r="I180" i="3" s="1"/>
  <c r="J216" i="3"/>
  <c r="I218" i="3"/>
  <c r="H201" i="3"/>
  <c r="H196" i="3"/>
  <c r="I194" i="3"/>
  <c r="J132" i="3"/>
  <c r="I134" i="3"/>
  <c r="H115" i="3"/>
  <c r="I110" i="3"/>
  <c r="H112" i="3"/>
  <c r="I89" i="3"/>
  <c r="I93" i="3" s="1"/>
  <c r="I95" i="3" s="1"/>
  <c r="H71" i="3"/>
  <c r="I66" i="3"/>
  <c r="H68" i="3"/>
  <c r="M24" i="3"/>
  <c r="L26" i="3"/>
  <c r="L29" i="3"/>
  <c r="J45" i="3"/>
  <c r="I47" i="3"/>
  <c r="J46" i="3" s="1"/>
  <c r="I175" i="3" l="1"/>
  <c r="K153" i="3"/>
  <c r="K157" i="3" s="1"/>
  <c r="K159" i="3" s="1"/>
  <c r="J173" i="3"/>
  <c r="J217" i="3"/>
  <c r="J221" i="3" s="1"/>
  <c r="J223" i="3" s="1"/>
  <c r="I195" i="3"/>
  <c r="I199" i="3" s="1"/>
  <c r="I201" i="3" s="1"/>
  <c r="J133" i="3"/>
  <c r="J137" i="3" s="1"/>
  <c r="J139" i="3" s="1"/>
  <c r="I111" i="3"/>
  <c r="I115" i="3" s="1"/>
  <c r="I117" i="3" s="1"/>
  <c r="H117" i="3"/>
  <c r="J88" i="3"/>
  <c r="I90" i="3"/>
  <c r="I67" i="3"/>
  <c r="I71" i="3" s="1"/>
  <c r="I73" i="3" s="1"/>
  <c r="H73" i="3"/>
  <c r="L31" i="3"/>
  <c r="M25" i="3"/>
  <c r="J50" i="3"/>
  <c r="J52" i="3" s="1"/>
  <c r="K45" i="3"/>
  <c r="J47" i="3"/>
  <c r="K46" i="3" s="1"/>
  <c r="K50" i="3" s="1"/>
  <c r="K52" i="3" s="1"/>
  <c r="K154" i="3" l="1"/>
  <c r="L152" i="3"/>
  <c r="J174" i="3"/>
  <c r="J178" i="3" s="1"/>
  <c r="J180" i="3" s="1"/>
  <c r="J218" i="3"/>
  <c r="K217" i="3" s="1"/>
  <c r="K221" i="3" s="1"/>
  <c r="K223" i="3" s="1"/>
  <c r="K216" i="3"/>
  <c r="J194" i="3"/>
  <c r="I196" i="3"/>
  <c r="K132" i="3"/>
  <c r="J134" i="3"/>
  <c r="J110" i="3"/>
  <c r="I112" i="3"/>
  <c r="J89" i="3"/>
  <c r="J93" i="3" s="1"/>
  <c r="J95" i="3" s="1"/>
  <c r="J66" i="3"/>
  <c r="I68" i="3"/>
  <c r="M29" i="3"/>
  <c r="N24" i="3"/>
  <c r="M26" i="3"/>
  <c r="L45" i="3"/>
  <c r="K47" i="3"/>
  <c r="J175" i="3" l="1"/>
  <c r="L153" i="3"/>
  <c r="L157" i="3" s="1"/>
  <c r="L159" i="3" s="1"/>
  <c r="K173" i="3"/>
  <c r="K218" i="3"/>
  <c r="L216" i="3"/>
  <c r="J195" i="3"/>
  <c r="K133" i="3"/>
  <c r="K137" i="3" s="1"/>
  <c r="K139" i="3" s="1"/>
  <c r="J111" i="3"/>
  <c r="K88" i="3"/>
  <c r="J90" i="3"/>
  <c r="J67" i="3"/>
  <c r="N25" i="3"/>
  <c r="N29" i="3" s="1"/>
  <c r="N31" i="3" s="1"/>
  <c r="M31" i="3"/>
  <c r="L46" i="3"/>
  <c r="L47" i="3" s="1"/>
  <c r="L154" i="3" l="1"/>
  <c r="M153" i="3" s="1"/>
  <c r="M157" i="3" s="1"/>
  <c r="M159" i="3" s="1"/>
  <c r="M152" i="3"/>
  <c r="K174" i="3"/>
  <c r="K178" i="3" s="1"/>
  <c r="K180" i="3" s="1"/>
  <c r="L217" i="3"/>
  <c r="L221" i="3" s="1"/>
  <c r="L223" i="3" s="1"/>
  <c r="J199" i="3"/>
  <c r="J201" i="3" s="1"/>
  <c r="K194" i="3"/>
  <c r="J196" i="3"/>
  <c r="L132" i="3"/>
  <c r="K134" i="3"/>
  <c r="J115" i="3"/>
  <c r="J117" i="3" s="1"/>
  <c r="K110" i="3"/>
  <c r="J112" i="3"/>
  <c r="K89" i="3"/>
  <c r="K93" i="3" s="1"/>
  <c r="K95" i="3" s="1"/>
  <c r="J71" i="3"/>
  <c r="J73" i="3" s="1"/>
  <c r="K66" i="3"/>
  <c r="J68" i="3"/>
  <c r="P29" i="3"/>
  <c r="P31" i="3"/>
  <c r="N26" i="3"/>
  <c r="M46" i="3"/>
  <c r="M50" i="3" s="1"/>
  <c r="M52" i="3" s="1"/>
  <c r="L50" i="3"/>
  <c r="L52" i="3" s="1"/>
  <c r="M45" i="3"/>
  <c r="L173" i="3" l="1"/>
  <c r="K175" i="3"/>
  <c r="N152" i="3"/>
  <c r="M154" i="3"/>
  <c r="L218" i="3"/>
  <c r="M216" i="3"/>
  <c r="K195" i="3"/>
  <c r="K199" i="3" s="1"/>
  <c r="K201" i="3" s="1"/>
  <c r="L133" i="3"/>
  <c r="L137" i="3" s="1"/>
  <c r="L139" i="3" s="1"/>
  <c r="K111" i="3"/>
  <c r="K115" i="3" s="1"/>
  <c r="K117" i="3" s="1"/>
  <c r="L88" i="3"/>
  <c r="K90" i="3"/>
  <c r="L89" i="3" s="1"/>
  <c r="L93" i="3" s="1"/>
  <c r="L95" i="3" s="1"/>
  <c r="K67" i="3"/>
  <c r="K71" i="3" s="1"/>
  <c r="K73" i="3" s="1"/>
  <c r="N45" i="3"/>
  <c r="M47" i="3"/>
  <c r="L174" i="3" l="1"/>
  <c r="L178" i="3" s="1"/>
  <c r="L180" i="3" s="1"/>
  <c r="N153" i="3"/>
  <c r="N157" i="3" s="1"/>
  <c r="M217" i="3"/>
  <c r="M221" i="3" s="1"/>
  <c r="M223" i="3" s="1"/>
  <c r="L194" i="3"/>
  <c r="K196" i="3"/>
  <c r="M132" i="3"/>
  <c r="L134" i="3"/>
  <c r="L110" i="3"/>
  <c r="K112" i="3"/>
  <c r="L90" i="3"/>
  <c r="M88" i="3"/>
  <c r="L66" i="3"/>
  <c r="K68" i="3"/>
  <c r="N46" i="3"/>
  <c r="N50" i="3" s="1"/>
  <c r="L175" i="3" l="1"/>
  <c r="M174" i="3" s="1"/>
  <c r="M178" i="3" s="1"/>
  <c r="M180" i="3" s="1"/>
  <c r="M173" i="3"/>
  <c r="N154" i="3"/>
  <c r="N159" i="3"/>
  <c r="P159" i="3" s="1"/>
  <c r="P157" i="3"/>
  <c r="M218" i="3"/>
  <c r="N216" i="3"/>
  <c r="L195" i="3"/>
  <c r="M133" i="3"/>
  <c r="M137" i="3" s="1"/>
  <c r="M139" i="3" s="1"/>
  <c r="L111" i="3"/>
  <c r="M89" i="3"/>
  <c r="M93" i="3" s="1"/>
  <c r="M95" i="3" s="1"/>
  <c r="L67" i="3"/>
  <c r="N52" i="3"/>
  <c r="P52" i="3" s="1"/>
  <c r="P50" i="3"/>
  <c r="N47" i="3"/>
  <c r="M175" i="3" l="1"/>
  <c r="N173" i="3"/>
  <c r="N217" i="3"/>
  <c r="N221" i="3" s="1"/>
  <c r="L199" i="3"/>
  <c r="L201" i="3" s="1"/>
  <c r="M194" i="3"/>
  <c r="L196" i="3"/>
  <c r="N132" i="3"/>
  <c r="M134" i="3"/>
  <c r="L115" i="3"/>
  <c r="L117" i="3" s="1"/>
  <c r="M110" i="3"/>
  <c r="L112" i="3"/>
  <c r="M90" i="3"/>
  <c r="N89" i="3" s="1"/>
  <c r="N93" i="3" s="1"/>
  <c r="N88" i="3"/>
  <c r="L71" i="3"/>
  <c r="L73" i="3" s="1"/>
  <c r="M66" i="3"/>
  <c r="L68" i="3"/>
  <c r="N174" i="3" l="1"/>
  <c r="N178" i="3" s="1"/>
  <c r="N223" i="3"/>
  <c r="P223" i="3" s="1"/>
  <c r="P221" i="3"/>
  <c r="N218" i="3"/>
  <c r="M195" i="3"/>
  <c r="M199" i="3" s="1"/>
  <c r="M201" i="3" s="1"/>
  <c r="N133" i="3"/>
  <c r="N137" i="3" s="1"/>
  <c r="M111" i="3"/>
  <c r="M115" i="3" s="1"/>
  <c r="M117" i="3" s="1"/>
  <c r="N90" i="3"/>
  <c r="N95" i="3"/>
  <c r="P95" i="3" s="1"/>
  <c r="P93" i="3"/>
  <c r="M67" i="3"/>
  <c r="M71" i="3" s="1"/>
  <c r="M73" i="3" s="1"/>
  <c r="N175" i="3" l="1"/>
  <c r="N180" i="3"/>
  <c r="P180" i="3" s="1"/>
  <c r="P178" i="3"/>
  <c r="N194" i="3"/>
  <c r="M196" i="3"/>
  <c r="N139" i="3"/>
  <c r="P139" i="3" s="1"/>
  <c r="P137" i="3"/>
  <c r="N134" i="3"/>
  <c r="N110" i="3"/>
  <c r="M112" i="3"/>
  <c r="N66" i="3"/>
  <c r="M68" i="3"/>
  <c r="N195" i="3" l="1"/>
  <c r="N199" i="3" s="1"/>
  <c r="N111" i="3"/>
  <c r="N115" i="3" s="1"/>
  <c r="N67" i="3"/>
  <c r="N71" i="3" s="1"/>
  <c r="N201" i="3" l="1"/>
  <c r="P201" i="3" s="1"/>
  <c r="P199" i="3"/>
  <c r="N196" i="3"/>
  <c r="N117" i="3"/>
  <c r="P117" i="3" s="1"/>
  <c r="P115" i="3"/>
  <c r="N112" i="3"/>
  <c r="N73" i="3"/>
  <c r="P73" i="3" s="1"/>
  <c r="P71" i="3"/>
  <c r="N68" i="3"/>
</calcChain>
</file>

<file path=xl/sharedStrings.xml><?xml version="1.0" encoding="utf-8"?>
<sst xmlns="http://schemas.openxmlformats.org/spreadsheetml/2006/main" count="177" uniqueCount="56">
  <si>
    <t xml:space="preserve">Rekenvoorbeelden PAWW-bijdragen </t>
  </si>
  <si>
    <t xml:space="preserve">Grondslag: </t>
  </si>
  <si>
    <t>Loon in geld - kolom 3 van de loonstaat</t>
  </si>
  <si>
    <t>Minimum grondslag:</t>
  </si>
  <si>
    <t>Maximumbijdrageloon Werknemersverzekeringen (WV)</t>
  </si>
  <si>
    <t>0,00% (2 decimalen)</t>
  </si>
  <si>
    <t>Franchise:</t>
  </si>
  <si>
    <t>Geen</t>
  </si>
  <si>
    <t>PARAMETERS VOOR ONDERSTAANDE REKENVOORBEELDEN</t>
  </si>
  <si>
    <t>Bruto maandsalaris</t>
  </si>
  <si>
    <t>Vakantiegeld</t>
  </si>
  <si>
    <t>Totaal bruto loon in geld</t>
  </si>
  <si>
    <t xml:space="preserve">  +</t>
  </si>
  <si>
    <t>Bijdragegrondslag (o.b.v. grondslag-</t>
  </si>
  <si>
    <t>aanwasmethode)</t>
  </si>
  <si>
    <t>Totaal</t>
  </si>
  <si>
    <t>Rekenvoorbeeld 3</t>
  </si>
  <si>
    <t>Rekenvoorbeeld 4</t>
  </si>
  <si>
    <t xml:space="preserve">Parttime% 60 =&gt; werkdagen: ma - wo - vr </t>
  </si>
  <si>
    <t>Bruto maandsalaris full-time: € 5.833,33</t>
  </si>
  <si>
    <t>Bruto maandsalaris full-time: € 6.666,67</t>
  </si>
  <si>
    <t>cumulatief maximum premieloon</t>
  </si>
  <si>
    <t>cumulatieve aanwas tot</t>
  </si>
  <si>
    <t>cumulatieve aanwas tot en met</t>
  </si>
  <si>
    <t>bonus</t>
  </si>
  <si>
    <t>+</t>
  </si>
  <si>
    <t xml:space="preserve">Rekenvoorbeeld 2
</t>
  </si>
  <si>
    <t>aanwas deze periode</t>
  </si>
  <si>
    <t>cumulatief bijdrageloon</t>
  </si>
  <si>
    <t>Rekenvoorbeeld 7</t>
  </si>
  <si>
    <t>Rekenvoorbeeld 8</t>
  </si>
  <si>
    <t>Rekenvoorbeeld 9</t>
  </si>
  <si>
    <t>Rekenvoorbeeld 10</t>
  </si>
  <si>
    <t>Rekenvoorbeeld 1</t>
  </si>
  <si>
    <t>Rekenvoorbeeld 5</t>
  </si>
  <si>
    <t>Rekenvoorbeeld 6</t>
  </si>
  <si>
    <t>Oproepkracht wisselende betalingen en loontijdvakken</t>
  </si>
  <si>
    <t xml:space="preserve"> </t>
  </si>
  <si>
    <t>0,20% (2 decimalen)</t>
  </si>
  <si>
    <t>Bijdrage% werknemer 2022:</t>
  </si>
  <si>
    <t>Bijdrage% werkgever 2022:</t>
  </si>
  <si>
    <t>Maximum grondslag per maand (2022):</t>
  </si>
  <si>
    <t>Maximum grondslag per jaar (2022)</t>
  </si>
  <si>
    <t>In dienst: 15-01-2022</t>
  </si>
  <si>
    <t>Pro Rata: Full-timer boven maximum bijdrageloon PAWW; ingangsdatum PAWW: 01-01-2022; in dienst 15-01-2022; maandverloning</t>
  </si>
  <si>
    <t>Pro Rata: Part-timer onder maximum bijdrageloon PAWW; ingangsdatum PAWW: 01-01-2022; in dienst 15-01-2022; maandverloning</t>
  </si>
  <si>
    <t>Parttime% 60 =&gt; werkdagen: ma - wo - vr, in dienst 15-01-2022</t>
  </si>
  <si>
    <t>Pro Rata: Part-timer boven maximum bijdrageloon PAWW; ingangsdatum PAWW: 01-01-2022; in dienst 15-01-2022; maandverloning</t>
  </si>
  <si>
    <t>Full-timer onder het maximum bijdrageloon PAWW; ingangsdatum PAWW: 01-01-2022; maandverloning</t>
  </si>
  <si>
    <t>Full-timer boven het maximum bijdrageloon PAWW; ingangsdatum PAWW: 01-01-2022; maandverloning</t>
  </si>
  <si>
    <t>Part-timer onder het maximum bijdrageloon PAWW; ingangsdatum PAWW: 01-01-2022; maandverloning</t>
  </si>
  <si>
    <t>Part-timer boven het maximum bijdrageloon PAWW; ingangsdatum PAWW: 01-01-2022; maandverloning</t>
  </si>
  <si>
    <t>Algemeen verbindendverklaring PAWW per mei -2022</t>
  </si>
  <si>
    <t>Pro Rata: Full-timer onder maximum bijdrageloon PAWW; ingangsdatum PAWW: 01-01-2022; in dienst 15-01-2022; maandverloning</t>
  </si>
  <si>
    <t>PAWW-bijdrage werknemer 0,20%</t>
  </si>
  <si>
    <t>PAWW-bijdrage werknemer 0.20%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</si>
</sst>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;[Red]&quot;€&quot;\ \-#,##0.00"/>
    <numFmt numFmtId="165" formatCode="_ * #,##0.00_ ;_ * \-#,##0.0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333333"/>
      <name val="Exo 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2">
    <xf numFmtId="0" fontId="0" fillId="0" borderId="0"/>
    <xf numFmtId="165" fontId="5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0" fillId="0" borderId="0" xfId="0" quotePrefix="1"/>
    <xf numFmtId="164" fontId="3" fillId="0" borderId="0" xfId="0" applyNumberFormat="1" applyFont="1"/>
    <xf numFmtId="10" fontId="0" fillId="0" borderId="0" xfId="0" applyNumberFormat="1"/>
    <xf numFmtId="39" fontId="0" fillId="0" borderId="0" xfId="0" quotePrefix="1" applyNumberFormat="1" applyAlignment="1">
      <alignment horizontal="right"/>
    </xf>
    <xf numFmtId="165" fontId="0" fillId="0" borderId="4" xfId="0" applyNumberFormat="1" applyBorder="1"/>
    <xf numFmtId="165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165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17" fontId="1" fillId="0" borderId="14" xfId="0" applyNumberFormat="1" applyFont="1" applyBorder="1" applyAlignment="1">
      <alignment horizontal="center"/>
    </xf>
    <xf numFmtId="0" fontId="0" fillId="0" borderId="14" xfId="0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2" xfId="0" applyNumberFormat="1" applyBorder="1"/>
    <xf numFmtId="17" fontId="1" fillId="0" borderId="8" xfId="0" applyNumberFormat="1" applyFont="1" applyBorder="1" applyAlignment="1">
      <alignment horizontal="center"/>
    </xf>
    <xf numFmtId="165" fontId="0" fillId="0" borderId="8" xfId="0" applyNumberFormat="1" applyBorder="1"/>
    <xf numFmtId="165" fontId="0" fillId="0" borderId="10" xfId="0" applyNumberFormat="1" applyBorder="1"/>
    <xf numFmtId="165" fontId="0" fillId="0" borderId="16" xfId="0" applyNumberFormat="1" applyBorder="1"/>
    <xf numFmtId="0" fontId="0" fillId="0" borderId="15" xfId="0" applyBorder="1"/>
    <xf numFmtId="165" fontId="0" fillId="0" borderId="0" xfId="0" applyNumberFormat="1" applyBorder="1"/>
    <xf numFmtId="0" fontId="0" fillId="0" borderId="8" xfId="0" quotePrefix="1" applyBorder="1"/>
    <xf numFmtId="0" fontId="1" fillId="0" borderId="0" xfId="0" applyFont="1" applyAlignment="1">
      <alignment wrapText="1"/>
    </xf>
    <xf numFmtId="0" fontId="0" fillId="3" borderId="0" xfId="0" applyFill="1"/>
    <xf numFmtId="0" fontId="0" fillId="0" borderId="0" xfId="0" applyFill="1"/>
    <xf numFmtId="165" fontId="0" fillId="0" borderId="0" xfId="1" quotePrefix="1" applyFont="1" applyAlignment="1">
      <alignment horizontal="right"/>
    </xf>
    <xf numFmtId="0" fontId="1" fillId="0" borderId="0" xfId="0" applyFont="1" applyAlignment="1">
      <alignment horizontal="left" vertical="top" wrapText="1"/>
    </xf>
    <xf numFmtId="0" fontId="4" fillId="2" borderId="1" xfId="0" quotePrefix="1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24"/>
  <sheetViews>
    <sheetView showGridLines="0" tabSelected="1" topLeftCell="A7" zoomScaleNormal="100" workbookViewId="0">
      <selection activeCell="C223" sqref="C223"/>
    </sheetView>
  </sheetViews>
  <sheetFormatPr defaultRowHeight="15"/>
  <cols>
    <col min="1" max="1" width="35.42578125" customWidth="1"/>
    <col min="2" max="2" width="21" customWidth="1"/>
    <col min="3" max="3" width="10" bestFit="1" customWidth="1"/>
    <col min="4" max="4" width="9" bestFit="1" customWidth="1"/>
    <col min="5" max="14" width="10" bestFit="1" customWidth="1"/>
    <col min="15" max="15" width="2.85546875" bestFit="1" customWidth="1"/>
    <col min="16" max="16" width="10" bestFit="1" customWidth="1"/>
  </cols>
  <sheetData>
    <row r="1" spans="1:16" ht="18.75">
      <c r="A1" s="1" t="s">
        <v>0</v>
      </c>
    </row>
    <row r="3" spans="1:16">
      <c r="A3" t="s">
        <v>8</v>
      </c>
    </row>
    <row r="5" spans="1:16">
      <c r="A5" t="s">
        <v>1</v>
      </c>
      <c r="B5" t="s">
        <v>2</v>
      </c>
    </row>
    <row r="6" spans="1:16" ht="15.75">
      <c r="A6" s="3"/>
    </row>
    <row r="7" spans="1:16">
      <c r="A7" t="s">
        <v>3</v>
      </c>
      <c r="B7" s="5">
        <v>0</v>
      </c>
    </row>
    <row r="8" spans="1:16">
      <c r="A8" t="s">
        <v>41</v>
      </c>
      <c r="B8" s="33">
        <v>4975.5</v>
      </c>
      <c r="C8" s="38" t="s">
        <v>4</v>
      </c>
      <c r="D8" s="38"/>
      <c r="E8" s="38"/>
      <c r="F8" s="38"/>
      <c r="G8" s="38"/>
      <c r="H8" s="38"/>
    </row>
    <row r="9" spans="1:16">
      <c r="A9" t="s">
        <v>42</v>
      </c>
      <c r="B9" s="33">
        <v>59706</v>
      </c>
    </row>
    <row r="10" spans="1:16">
      <c r="A10" t="s">
        <v>39</v>
      </c>
      <c r="B10" s="2" t="s">
        <v>38</v>
      </c>
    </row>
    <row r="11" spans="1:16">
      <c r="A11" t="s">
        <v>40</v>
      </c>
      <c r="B11" s="2" t="s">
        <v>5</v>
      </c>
    </row>
    <row r="12" spans="1:16">
      <c r="A12" t="s">
        <v>6</v>
      </c>
      <c r="B12" s="2" t="s">
        <v>7</v>
      </c>
    </row>
    <row r="13" spans="1:16">
      <c r="B13" s="2"/>
    </row>
    <row r="14" spans="1:16" ht="15.6" customHeight="1">
      <c r="A14" s="30" t="s">
        <v>33</v>
      </c>
      <c r="B14" t="s">
        <v>37</v>
      </c>
      <c r="C14" s="35" t="s">
        <v>48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7"/>
    </row>
    <row r="15" spans="1:16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8"/>
      <c r="O15" s="8"/>
      <c r="P15" s="9"/>
    </row>
    <row r="16" spans="1:16">
      <c r="B16" t="s">
        <v>37</v>
      </c>
      <c r="C16" s="18">
        <v>44562</v>
      </c>
      <c r="D16" s="18">
        <v>44593</v>
      </c>
      <c r="E16" s="18">
        <v>44621</v>
      </c>
      <c r="F16" s="18">
        <v>44652</v>
      </c>
      <c r="G16" s="18">
        <v>44682</v>
      </c>
      <c r="H16" s="18">
        <v>44713</v>
      </c>
      <c r="I16" s="18">
        <v>44743</v>
      </c>
      <c r="J16" s="18">
        <v>44774</v>
      </c>
      <c r="K16" s="18">
        <v>44805</v>
      </c>
      <c r="L16" s="18">
        <v>44835</v>
      </c>
      <c r="M16" s="18">
        <v>44866</v>
      </c>
      <c r="N16" s="18">
        <v>44896</v>
      </c>
      <c r="O16" s="10"/>
      <c r="P16" s="11" t="s">
        <v>15</v>
      </c>
    </row>
    <row r="17" spans="1:16"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2"/>
      <c r="O17" s="12"/>
      <c r="P17" s="13"/>
    </row>
    <row r="18" spans="1:16">
      <c r="A18" t="s">
        <v>9</v>
      </c>
      <c r="C18" s="20">
        <v>3500</v>
      </c>
      <c r="D18" s="20">
        <v>3500</v>
      </c>
      <c r="E18" s="20">
        <v>3500</v>
      </c>
      <c r="F18" s="20">
        <v>3500</v>
      </c>
      <c r="G18" s="20">
        <v>3500</v>
      </c>
      <c r="H18" s="20">
        <v>3500</v>
      </c>
      <c r="I18" s="20">
        <v>3500</v>
      </c>
      <c r="J18" s="20">
        <v>3500</v>
      </c>
      <c r="K18" s="20">
        <v>3500</v>
      </c>
      <c r="L18" s="20">
        <v>3500</v>
      </c>
      <c r="M18" s="20">
        <v>3500</v>
      </c>
      <c r="N18" s="24">
        <v>3500</v>
      </c>
      <c r="O18" s="12"/>
      <c r="P18" s="14">
        <f>SUM(C18:N18)</f>
        <v>42000</v>
      </c>
    </row>
    <row r="19" spans="1:16">
      <c r="A19" t="s">
        <v>10</v>
      </c>
      <c r="C19" s="21"/>
      <c r="D19" s="21"/>
      <c r="E19" s="21"/>
      <c r="F19" s="21"/>
      <c r="G19" s="21">
        <f>+G18*96/100</f>
        <v>3360</v>
      </c>
      <c r="H19" s="21"/>
      <c r="I19" s="21"/>
      <c r="J19" s="21"/>
      <c r="K19" s="21"/>
      <c r="L19" s="21"/>
      <c r="M19" s="21"/>
      <c r="N19" s="25"/>
      <c r="O19" s="12" t="s">
        <v>12</v>
      </c>
      <c r="P19" s="14">
        <f>SUM(C19:N19)</f>
        <v>3360</v>
      </c>
    </row>
    <row r="20" spans="1:16" ht="15.75" thickBot="1">
      <c r="A20" t="s">
        <v>11</v>
      </c>
      <c r="C20" s="22">
        <f>SUM(C18:C19)</f>
        <v>3500</v>
      </c>
      <c r="D20" s="22">
        <f t="shared" ref="D20:N20" si="0">SUM(D18:D19)</f>
        <v>3500</v>
      </c>
      <c r="E20" s="22">
        <f t="shared" si="0"/>
        <v>3500</v>
      </c>
      <c r="F20" s="22">
        <f t="shared" si="0"/>
        <v>3500</v>
      </c>
      <c r="G20" s="22">
        <f t="shared" si="0"/>
        <v>6860</v>
      </c>
      <c r="H20" s="22">
        <f t="shared" si="0"/>
        <v>3500</v>
      </c>
      <c r="I20" s="22">
        <f t="shared" si="0"/>
        <v>3500</v>
      </c>
      <c r="J20" s="22">
        <f t="shared" si="0"/>
        <v>3500</v>
      </c>
      <c r="K20" s="22">
        <f t="shared" si="0"/>
        <v>3500</v>
      </c>
      <c r="L20" s="22">
        <f t="shared" si="0"/>
        <v>3500</v>
      </c>
      <c r="M20" s="22">
        <f t="shared" si="0"/>
        <v>3500</v>
      </c>
      <c r="N20" s="22">
        <f t="shared" si="0"/>
        <v>3500</v>
      </c>
      <c r="O20" s="12"/>
      <c r="P20" s="14">
        <f>SUM(C20:N20)</f>
        <v>45360</v>
      </c>
    </row>
    <row r="21" spans="1:16" ht="15.75" thickTop="1"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12"/>
      <c r="P21" s="13"/>
    </row>
    <row r="22" spans="1:16">
      <c r="A22" t="s">
        <v>28</v>
      </c>
      <c r="C22" s="20">
        <f>C20</f>
        <v>3500</v>
      </c>
      <c r="D22" s="20">
        <f>+C22+D20</f>
        <v>7000</v>
      </c>
      <c r="E22" s="20">
        <f t="shared" ref="E22:N22" si="1">+D22+E20</f>
        <v>10500</v>
      </c>
      <c r="F22" s="20">
        <f t="shared" si="1"/>
        <v>14000</v>
      </c>
      <c r="G22" s="20">
        <f t="shared" si="1"/>
        <v>20860</v>
      </c>
      <c r="H22" s="20">
        <f t="shared" si="1"/>
        <v>24360</v>
      </c>
      <c r="I22" s="20">
        <f t="shared" si="1"/>
        <v>27860</v>
      </c>
      <c r="J22" s="20">
        <f t="shared" si="1"/>
        <v>31360</v>
      </c>
      <c r="K22" s="20">
        <f t="shared" si="1"/>
        <v>34860</v>
      </c>
      <c r="L22" s="20">
        <f t="shared" si="1"/>
        <v>38360</v>
      </c>
      <c r="M22" s="20">
        <f t="shared" si="1"/>
        <v>41860</v>
      </c>
      <c r="N22" s="20">
        <f t="shared" si="1"/>
        <v>45360</v>
      </c>
      <c r="O22" s="12"/>
      <c r="P22" s="13"/>
    </row>
    <row r="23" spans="1:16">
      <c r="A23" t="s">
        <v>21</v>
      </c>
      <c r="C23" s="20">
        <f>+$B$9/12*1</f>
        <v>4975.5</v>
      </c>
      <c r="D23" s="20">
        <f>+$B$9/12*2</f>
        <v>9951</v>
      </c>
      <c r="E23" s="20">
        <f>+$B$9/12*3</f>
        <v>14926.5</v>
      </c>
      <c r="F23" s="20">
        <f>+$B$9/12*4</f>
        <v>19902</v>
      </c>
      <c r="G23" s="20">
        <f>+$B$9/12*5</f>
        <v>24877.5</v>
      </c>
      <c r="H23" s="20">
        <f>+$B$9/12*6</f>
        <v>29853</v>
      </c>
      <c r="I23" s="20">
        <f>+$B$9/12*7</f>
        <v>34828.5</v>
      </c>
      <c r="J23" s="20">
        <f>+$B$9/12*8</f>
        <v>39804</v>
      </c>
      <c r="K23" s="20">
        <f>+$B$9/12*9</f>
        <v>44779.5</v>
      </c>
      <c r="L23" s="20">
        <f>+$B$9/12*10</f>
        <v>49755</v>
      </c>
      <c r="M23" s="20">
        <f>+$B$9/12*11</f>
        <v>54730.5</v>
      </c>
      <c r="N23" s="20">
        <f>+$B$9/12*12</f>
        <v>59706</v>
      </c>
      <c r="O23" s="12"/>
      <c r="P23" s="13"/>
    </row>
    <row r="24" spans="1:16">
      <c r="A24" t="s">
        <v>22</v>
      </c>
      <c r="C24" s="20">
        <v>0</v>
      </c>
      <c r="D24" s="20">
        <f>+C25</f>
        <v>3500</v>
      </c>
      <c r="E24" s="20">
        <f>+D24+D25</f>
        <v>7000</v>
      </c>
      <c r="F24" s="20">
        <f t="shared" ref="F24:N24" si="2">+E24+E25</f>
        <v>10500</v>
      </c>
      <c r="G24" s="20">
        <f t="shared" si="2"/>
        <v>14000</v>
      </c>
      <c r="H24" s="20">
        <f t="shared" si="2"/>
        <v>20860</v>
      </c>
      <c r="I24" s="20">
        <f t="shared" si="2"/>
        <v>24360</v>
      </c>
      <c r="J24" s="20">
        <f t="shared" si="2"/>
        <v>27860</v>
      </c>
      <c r="K24" s="20">
        <f t="shared" si="2"/>
        <v>31360</v>
      </c>
      <c r="L24" s="20">
        <f t="shared" si="2"/>
        <v>34860</v>
      </c>
      <c r="M24" s="20">
        <f t="shared" si="2"/>
        <v>38360</v>
      </c>
      <c r="N24" s="20">
        <f t="shared" si="2"/>
        <v>41860</v>
      </c>
      <c r="O24" s="12"/>
      <c r="P24" s="13"/>
    </row>
    <row r="25" spans="1:16">
      <c r="A25" t="s">
        <v>27</v>
      </c>
      <c r="C25" s="20">
        <f>MIN(C22,C23)</f>
        <v>3500</v>
      </c>
      <c r="D25" s="20">
        <f>MIN(D22,D23)-C26</f>
        <v>3500</v>
      </c>
      <c r="E25" s="20">
        <f t="shared" ref="E25:N25" si="3">MIN(E22,E23)-D26</f>
        <v>3500</v>
      </c>
      <c r="F25" s="20">
        <f t="shared" si="3"/>
        <v>3500</v>
      </c>
      <c r="G25" s="20">
        <f t="shared" si="3"/>
        <v>6860</v>
      </c>
      <c r="H25" s="20">
        <f t="shared" si="3"/>
        <v>3500</v>
      </c>
      <c r="I25" s="20">
        <f t="shared" si="3"/>
        <v>3500</v>
      </c>
      <c r="J25" s="20">
        <f t="shared" si="3"/>
        <v>3500</v>
      </c>
      <c r="K25" s="20">
        <f t="shared" si="3"/>
        <v>3500</v>
      </c>
      <c r="L25" s="20">
        <f t="shared" si="3"/>
        <v>3500</v>
      </c>
      <c r="M25" s="20">
        <f t="shared" si="3"/>
        <v>3500</v>
      </c>
      <c r="N25" s="20">
        <f t="shared" si="3"/>
        <v>3500</v>
      </c>
      <c r="O25" s="12"/>
      <c r="P25" s="13"/>
    </row>
    <row r="26" spans="1:16">
      <c r="A26" t="s">
        <v>23</v>
      </c>
      <c r="C26" s="20">
        <f>SUM(C25)</f>
        <v>3500</v>
      </c>
      <c r="D26" s="20">
        <f>+C26+D25</f>
        <v>7000</v>
      </c>
      <c r="E26" s="20">
        <f t="shared" ref="E26:N26" si="4">+D26+E25</f>
        <v>10500</v>
      </c>
      <c r="F26" s="20">
        <f t="shared" si="4"/>
        <v>14000</v>
      </c>
      <c r="G26" s="20">
        <f t="shared" si="4"/>
        <v>20860</v>
      </c>
      <c r="H26" s="20">
        <f t="shared" si="4"/>
        <v>24360</v>
      </c>
      <c r="I26" s="20">
        <f t="shared" si="4"/>
        <v>27860</v>
      </c>
      <c r="J26" s="20">
        <f t="shared" si="4"/>
        <v>31360</v>
      </c>
      <c r="K26" s="20">
        <f t="shared" si="4"/>
        <v>34860</v>
      </c>
      <c r="L26" s="20">
        <f t="shared" si="4"/>
        <v>38360</v>
      </c>
      <c r="M26" s="20">
        <f t="shared" si="4"/>
        <v>41860</v>
      </c>
      <c r="N26" s="20">
        <f t="shared" si="4"/>
        <v>45360</v>
      </c>
      <c r="O26" s="12"/>
      <c r="P26" s="13"/>
    </row>
    <row r="27" spans="1:16"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2"/>
      <c r="P27" s="13"/>
    </row>
    <row r="28" spans="1:16">
      <c r="A28" t="s">
        <v>13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2"/>
      <c r="P28" s="13"/>
    </row>
    <row r="29" spans="1:16">
      <c r="A29" t="s">
        <v>14</v>
      </c>
      <c r="C29" s="20">
        <f>+C25</f>
        <v>3500</v>
      </c>
      <c r="D29" s="20">
        <f t="shared" ref="D29:N29" si="5">+D25</f>
        <v>3500</v>
      </c>
      <c r="E29" s="20">
        <f t="shared" si="5"/>
        <v>3500</v>
      </c>
      <c r="F29" s="20">
        <f t="shared" si="5"/>
        <v>3500</v>
      </c>
      <c r="G29" s="20">
        <f t="shared" si="5"/>
        <v>6860</v>
      </c>
      <c r="H29" s="20">
        <f t="shared" si="5"/>
        <v>3500</v>
      </c>
      <c r="I29" s="20">
        <f t="shared" si="5"/>
        <v>3500</v>
      </c>
      <c r="J29" s="20">
        <f t="shared" si="5"/>
        <v>3500</v>
      </c>
      <c r="K29" s="20">
        <f t="shared" si="5"/>
        <v>3500</v>
      </c>
      <c r="L29" s="20">
        <f t="shared" si="5"/>
        <v>3500</v>
      </c>
      <c r="M29" s="20">
        <f t="shared" si="5"/>
        <v>3500</v>
      </c>
      <c r="N29" s="20">
        <f t="shared" si="5"/>
        <v>3500</v>
      </c>
      <c r="O29" s="12"/>
      <c r="P29" s="14">
        <f>SUM(C29:N29)</f>
        <v>45360</v>
      </c>
    </row>
    <row r="30" spans="1:16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12"/>
      <c r="P30" s="13"/>
    </row>
    <row r="31" spans="1:16">
      <c r="A31" t="s">
        <v>54</v>
      </c>
      <c r="B31" s="4">
        <v>2E-3</v>
      </c>
      <c r="C31" s="20">
        <f t="shared" ref="C31:N31" si="6">+C29*$B$31</f>
        <v>7</v>
      </c>
      <c r="D31" s="20">
        <f t="shared" si="6"/>
        <v>7</v>
      </c>
      <c r="E31" s="20">
        <f t="shared" si="6"/>
        <v>7</v>
      </c>
      <c r="F31" s="20">
        <f t="shared" si="6"/>
        <v>7</v>
      </c>
      <c r="G31" s="20">
        <f t="shared" si="6"/>
        <v>13.72</v>
      </c>
      <c r="H31" s="20">
        <f t="shared" si="6"/>
        <v>7</v>
      </c>
      <c r="I31" s="20">
        <f t="shared" si="6"/>
        <v>7</v>
      </c>
      <c r="J31" s="20">
        <f t="shared" si="6"/>
        <v>7</v>
      </c>
      <c r="K31" s="20">
        <f t="shared" si="6"/>
        <v>7</v>
      </c>
      <c r="L31" s="20">
        <f t="shared" si="6"/>
        <v>7</v>
      </c>
      <c r="M31" s="20">
        <f t="shared" si="6"/>
        <v>7</v>
      </c>
      <c r="N31" s="20">
        <f t="shared" si="6"/>
        <v>7</v>
      </c>
      <c r="O31" s="12"/>
      <c r="P31" s="14">
        <f>SUM(C31:N31)</f>
        <v>90.72</v>
      </c>
    </row>
    <row r="32" spans="1:16"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15"/>
      <c r="P32" s="16"/>
    </row>
    <row r="33" spans="1:16" ht="14.45" customHeight="1"/>
    <row r="34" spans="1:16" ht="15.6" customHeight="1">
      <c r="A34" s="34" t="s">
        <v>26</v>
      </c>
      <c r="C34" s="35" t="s">
        <v>49</v>
      </c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</row>
    <row r="35" spans="1:16"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8"/>
      <c r="O35" s="8"/>
      <c r="P35" s="9"/>
    </row>
    <row r="36" spans="1:16">
      <c r="C36" s="18">
        <v>44562</v>
      </c>
      <c r="D36" s="18">
        <v>44593</v>
      </c>
      <c r="E36" s="18">
        <v>44621</v>
      </c>
      <c r="F36" s="18">
        <v>44652</v>
      </c>
      <c r="G36" s="18">
        <v>44682</v>
      </c>
      <c r="H36" s="18">
        <v>44713</v>
      </c>
      <c r="I36" s="18">
        <v>44743</v>
      </c>
      <c r="J36" s="18">
        <v>44774</v>
      </c>
      <c r="K36" s="18">
        <v>44805</v>
      </c>
      <c r="L36" s="18">
        <v>44835</v>
      </c>
      <c r="M36" s="18">
        <v>44866</v>
      </c>
      <c r="N36" s="18">
        <v>44896</v>
      </c>
      <c r="O36" s="10"/>
      <c r="P36" s="11" t="s">
        <v>15</v>
      </c>
    </row>
    <row r="37" spans="1:16"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2"/>
      <c r="O37" s="12"/>
      <c r="P37" s="13"/>
    </row>
    <row r="38" spans="1:16">
      <c r="A38" t="s">
        <v>9</v>
      </c>
      <c r="C38" s="20">
        <v>4000</v>
      </c>
      <c r="D38" s="20">
        <v>4000</v>
      </c>
      <c r="E38" s="20">
        <v>4000</v>
      </c>
      <c r="F38" s="20">
        <v>4000</v>
      </c>
      <c r="G38" s="20">
        <v>4000</v>
      </c>
      <c r="H38" s="20">
        <v>4000</v>
      </c>
      <c r="I38" s="20">
        <v>4000</v>
      </c>
      <c r="J38" s="20">
        <v>4000</v>
      </c>
      <c r="K38" s="20">
        <v>4000</v>
      </c>
      <c r="L38" s="20">
        <v>4000</v>
      </c>
      <c r="M38" s="20">
        <v>4000</v>
      </c>
      <c r="N38" s="20">
        <v>4000</v>
      </c>
      <c r="O38" s="12"/>
      <c r="P38" s="14">
        <f>SUM(C38:N38)</f>
        <v>48000</v>
      </c>
    </row>
    <row r="39" spans="1:16">
      <c r="A39" t="s">
        <v>10</v>
      </c>
      <c r="C39" s="24"/>
      <c r="D39" s="24"/>
      <c r="E39" s="24"/>
      <c r="F39" s="20"/>
      <c r="G39" s="6">
        <f>+G38*96/100</f>
        <v>3840</v>
      </c>
      <c r="H39" s="24"/>
      <c r="I39" s="24"/>
      <c r="J39" s="24"/>
      <c r="K39" s="24"/>
      <c r="L39" s="24"/>
      <c r="M39" s="24"/>
      <c r="N39" s="24"/>
      <c r="O39" s="12"/>
      <c r="P39" s="14">
        <f>SUM(C39:N39)</f>
        <v>3840</v>
      </c>
    </row>
    <row r="40" spans="1:16">
      <c r="A40" t="s">
        <v>24</v>
      </c>
      <c r="C40" s="21"/>
      <c r="D40" s="21"/>
      <c r="E40" s="21"/>
      <c r="F40" s="21"/>
      <c r="G40" s="21"/>
      <c r="H40" s="21"/>
      <c r="I40" s="21"/>
      <c r="J40" s="21"/>
      <c r="K40" s="7">
        <v>4250</v>
      </c>
      <c r="L40" s="21"/>
      <c r="M40" s="21"/>
      <c r="N40" s="21"/>
      <c r="O40" s="29" t="s">
        <v>25</v>
      </c>
      <c r="P40" s="14"/>
    </row>
    <row r="41" spans="1:16" ht="15.75" thickBot="1">
      <c r="A41" t="s">
        <v>11</v>
      </c>
      <c r="C41" s="22">
        <f t="shared" ref="C41:N41" si="7">SUM(C38:C40)</f>
        <v>4000</v>
      </c>
      <c r="D41" s="22">
        <f t="shared" si="7"/>
        <v>4000</v>
      </c>
      <c r="E41" s="22">
        <f t="shared" si="7"/>
        <v>4000</v>
      </c>
      <c r="F41" s="22">
        <f t="shared" si="7"/>
        <v>4000</v>
      </c>
      <c r="G41" s="22">
        <f t="shared" si="7"/>
        <v>7840</v>
      </c>
      <c r="H41" s="22">
        <f t="shared" si="7"/>
        <v>4000</v>
      </c>
      <c r="I41" s="22">
        <f t="shared" si="7"/>
        <v>4000</v>
      </c>
      <c r="J41" s="22">
        <f t="shared" si="7"/>
        <v>4000</v>
      </c>
      <c r="K41" s="22">
        <f t="shared" si="7"/>
        <v>8250</v>
      </c>
      <c r="L41" s="22">
        <f t="shared" si="7"/>
        <v>4000</v>
      </c>
      <c r="M41" s="22">
        <f t="shared" si="7"/>
        <v>4000</v>
      </c>
      <c r="N41" s="22">
        <f t="shared" si="7"/>
        <v>4000</v>
      </c>
      <c r="O41" s="12"/>
      <c r="P41" s="14">
        <f>SUM(C41:N41)</f>
        <v>56090</v>
      </c>
    </row>
    <row r="42" spans="1:16" ht="15.75" thickTop="1"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12"/>
      <c r="P42" s="13"/>
    </row>
    <row r="43" spans="1:16">
      <c r="A43" t="s">
        <v>28</v>
      </c>
      <c r="C43" s="20">
        <f>C41</f>
        <v>4000</v>
      </c>
      <c r="D43" s="20">
        <f>+C43+D41</f>
        <v>8000</v>
      </c>
      <c r="E43" s="20">
        <f t="shared" ref="E43:N43" si="8">+D43+E41</f>
        <v>12000</v>
      </c>
      <c r="F43" s="20">
        <f t="shared" si="8"/>
        <v>16000</v>
      </c>
      <c r="G43" s="20">
        <f t="shared" si="8"/>
        <v>23840</v>
      </c>
      <c r="H43" s="20">
        <f t="shared" si="8"/>
        <v>27840</v>
      </c>
      <c r="I43" s="20">
        <f t="shared" si="8"/>
        <v>31840</v>
      </c>
      <c r="J43" s="20">
        <f t="shared" si="8"/>
        <v>35840</v>
      </c>
      <c r="K43" s="20">
        <f t="shared" si="8"/>
        <v>44090</v>
      </c>
      <c r="L43" s="20">
        <f t="shared" si="8"/>
        <v>48090</v>
      </c>
      <c r="M43" s="20">
        <f t="shared" si="8"/>
        <v>52090</v>
      </c>
      <c r="N43" s="20">
        <f t="shared" si="8"/>
        <v>56090</v>
      </c>
      <c r="O43" s="12"/>
      <c r="P43" s="13"/>
    </row>
    <row r="44" spans="1:16">
      <c r="A44" t="s">
        <v>21</v>
      </c>
      <c r="C44" s="20">
        <f>+$B$9/12*1</f>
        <v>4975.5</v>
      </c>
      <c r="D44" s="20">
        <f>+$B$9/12*2</f>
        <v>9951</v>
      </c>
      <c r="E44" s="20">
        <f>+$B$9/12*3</f>
        <v>14926.5</v>
      </c>
      <c r="F44" s="20">
        <f>+$B$9/12*4</f>
        <v>19902</v>
      </c>
      <c r="G44" s="20">
        <f>+$B$9/12*5</f>
        <v>24877.5</v>
      </c>
      <c r="H44" s="20">
        <f>+$B$9/12*6</f>
        <v>29853</v>
      </c>
      <c r="I44" s="20">
        <f>+$B$9/12*7</f>
        <v>34828.5</v>
      </c>
      <c r="J44" s="20">
        <f>+$B$9/12*8</f>
        <v>39804</v>
      </c>
      <c r="K44" s="20">
        <f>+$B$9/12*9</f>
        <v>44779.5</v>
      </c>
      <c r="L44" s="20">
        <f>+$B$9/12*10</f>
        <v>49755</v>
      </c>
      <c r="M44" s="20">
        <f>+$B$9/12*11</f>
        <v>54730.5</v>
      </c>
      <c r="N44" s="20">
        <f>+$B$9/12*12</f>
        <v>59706</v>
      </c>
      <c r="O44" s="12"/>
      <c r="P44" s="13"/>
    </row>
    <row r="45" spans="1:16">
      <c r="A45" t="s">
        <v>22</v>
      </c>
      <c r="C45" s="20">
        <v>0</v>
      </c>
      <c r="D45" s="20">
        <f>+C46</f>
        <v>4000</v>
      </c>
      <c r="E45" s="20">
        <f>+D45+D46</f>
        <v>8000</v>
      </c>
      <c r="F45" s="20">
        <f t="shared" ref="F45:N45" si="9">+E45+E46</f>
        <v>12000</v>
      </c>
      <c r="G45" s="20">
        <f t="shared" si="9"/>
        <v>16000</v>
      </c>
      <c r="H45" s="20">
        <f t="shared" si="9"/>
        <v>23840</v>
      </c>
      <c r="I45" s="20">
        <f t="shared" si="9"/>
        <v>27840</v>
      </c>
      <c r="J45" s="20">
        <f t="shared" si="9"/>
        <v>31840</v>
      </c>
      <c r="K45" s="20">
        <f t="shared" si="9"/>
        <v>35840</v>
      </c>
      <c r="L45" s="20">
        <f t="shared" si="9"/>
        <v>44090</v>
      </c>
      <c r="M45" s="20">
        <f t="shared" si="9"/>
        <v>48090</v>
      </c>
      <c r="N45" s="20">
        <f t="shared" si="9"/>
        <v>52090</v>
      </c>
      <c r="O45" s="12"/>
      <c r="P45" s="13"/>
    </row>
    <row r="46" spans="1:16">
      <c r="A46" t="s">
        <v>27</v>
      </c>
      <c r="C46" s="20">
        <f>MIN(C43,C44)</f>
        <v>4000</v>
      </c>
      <c r="D46" s="20">
        <f>MIN(D43,D44)-C47</f>
        <v>4000</v>
      </c>
      <c r="E46" s="20">
        <f t="shared" ref="E46" si="10">MIN(E43,E44)-D47</f>
        <v>4000</v>
      </c>
      <c r="F46" s="20">
        <f t="shared" ref="F46" si="11">MIN(F43,F44)-E47</f>
        <v>4000</v>
      </c>
      <c r="G46" s="20">
        <f t="shared" ref="G46" si="12">MIN(G43,G44)-F47</f>
        <v>7840</v>
      </c>
      <c r="H46" s="20">
        <f t="shared" ref="H46" si="13">MIN(H43,H44)-G47</f>
        <v>4000</v>
      </c>
      <c r="I46" s="20">
        <f t="shared" ref="I46" si="14">MIN(I43,I44)-H47</f>
        <v>4000</v>
      </c>
      <c r="J46" s="20">
        <f t="shared" ref="J46" si="15">MIN(J43,J44)-I47</f>
        <v>4000</v>
      </c>
      <c r="K46" s="20">
        <f t="shared" ref="K46" si="16">MIN(K43,K44)-J47</f>
        <v>8250</v>
      </c>
      <c r="L46" s="20">
        <f t="shared" ref="L46" si="17">MIN(L43,L44)-K47</f>
        <v>4000</v>
      </c>
      <c r="M46" s="20">
        <f t="shared" ref="M46" si="18">MIN(M43,M44)-L47</f>
        <v>4000</v>
      </c>
      <c r="N46" s="20">
        <f t="shared" ref="N46" si="19">MIN(N43,N44)-M47</f>
        <v>4000</v>
      </c>
      <c r="O46" s="12"/>
      <c r="P46" s="13"/>
    </row>
    <row r="47" spans="1:16">
      <c r="A47" t="s">
        <v>23</v>
      </c>
      <c r="C47" s="20">
        <f>SUM(C46)</f>
        <v>4000</v>
      </c>
      <c r="D47" s="20">
        <f>+C47+D46</f>
        <v>8000</v>
      </c>
      <c r="E47" s="20">
        <f t="shared" ref="E47" si="20">+D47+E46</f>
        <v>12000</v>
      </c>
      <c r="F47" s="20">
        <f t="shared" ref="F47" si="21">+E47+F46</f>
        <v>16000</v>
      </c>
      <c r="G47" s="20">
        <f t="shared" ref="G47" si="22">+F47+G46</f>
        <v>23840</v>
      </c>
      <c r="H47" s="20">
        <f t="shared" ref="H47" si="23">+G47+H46</f>
        <v>27840</v>
      </c>
      <c r="I47" s="20">
        <f t="shared" ref="I47" si="24">+H47+I46</f>
        <v>31840</v>
      </c>
      <c r="J47" s="20">
        <f t="shared" ref="J47" si="25">+I47+J46</f>
        <v>35840</v>
      </c>
      <c r="K47" s="20">
        <f t="shared" ref="K47" si="26">+J47+K46</f>
        <v>44090</v>
      </c>
      <c r="L47" s="20">
        <f t="shared" ref="L47" si="27">+K47+L46</f>
        <v>48090</v>
      </c>
      <c r="M47" s="20">
        <f t="shared" ref="M47" si="28">+L47+M46</f>
        <v>52090</v>
      </c>
      <c r="N47" s="20">
        <f t="shared" ref="N47" si="29">+M47+N46</f>
        <v>56090</v>
      </c>
      <c r="O47" s="12"/>
      <c r="P47" s="13"/>
    </row>
    <row r="48" spans="1:16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12"/>
      <c r="P48" s="13"/>
    </row>
    <row r="49" spans="1:16">
      <c r="A49" t="s">
        <v>13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12"/>
      <c r="P49" s="13"/>
    </row>
    <row r="50" spans="1:16">
      <c r="A50" t="s">
        <v>14</v>
      </c>
      <c r="C50" s="20">
        <f>+C46</f>
        <v>4000</v>
      </c>
      <c r="D50" s="20">
        <f t="shared" ref="D50:N50" si="30">+D46</f>
        <v>4000</v>
      </c>
      <c r="E50" s="20">
        <f t="shared" si="30"/>
        <v>4000</v>
      </c>
      <c r="F50" s="20">
        <f t="shared" si="30"/>
        <v>4000</v>
      </c>
      <c r="G50" s="20">
        <f t="shared" si="30"/>
        <v>7840</v>
      </c>
      <c r="H50" s="20">
        <f t="shared" si="30"/>
        <v>4000</v>
      </c>
      <c r="I50" s="20">
        <f t="shared" si="30"/>
        <v>4000</v>
      </c>
      <c r="J50" s="20">
        <f t="shared" si="30"/>
        <v>4000</v>
      </c>
      <c r="K50" s="20">
        <f t="shared" si="30"/>
        <v>8250</v>
      </c>
      <c r="L50" s="20">
        <f t="shared" si="30"/>
        <v>4000</v>
      </c>
      <c r="M50" s="20">
        <f t="shared" si="30"/>
        <v>4000</v>
      </c>
      <c r="N50" s="20">
        <f t="shared" si="30"/>
        <v>4000</v>
      </c>
      <c r="O50" s="12"/>
      <c r="P50" s="14">
        <f>SUM(C50:N50)</f>
        <v>56090</v>
      </c>
    </row>
    <row r="51" spans="1:16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12"/>
      <c r="P51" s="13"/>
    </row>
    <row r="52" spans="1:16">
      <c r="A52" t="s">
        <v>55</v>
      </c>
      <c r="B52" s="4">
        <v>2E-3</v>
      </c>
      <c r="C52" s="20">
        <f t="shared" ref="C52:N52" si="31">+C50*$B$31</f>
        <v>8</v>
      </c>
      <c r="D52" s="20">
        <f t="shared" si="31"/>
        <v>8</v>
      </c>
      <c r="E52" s="20">
        <f t="shared" si="31"/>
        <v>8</v>
      </c>
      <c r="F52" s="20">
        <f t="shared" si="31"/>
        <v>8</v>
      </c>
      <c r="G52" s="20">
        <f t="shared" si="31"/>
        <v>15.68</v>
      </c>
      <c r="H52" s="20">
        <f t="shared" si="31"/>
        <v>8</v>
      </c>
      <c r="I52" s="20">
        <f t="shared" si="31"/>
        <v>8</v>
      </c>
      <c r="J52" s="20">
        <f t="shared" si="31"/>
        <v>8</v>
      </c>
      <c r="K52" s="20">
        <f t="shared" si="31"/>
        <v>16.5</v>
      </c>
      <c r="L52" s="20">
        <f t="shared" si="31"/>
        <v>8</v>
      </c>
      <c r="M52" s="20">
        <f t="shared" si="31"/>
        <v>8</v>
      </c>
      <c r="N52" s="20">
        <f t="shared" si="31"/>
        <v>8</v>
      </c>
      <c r="O52" s="12"/>
      <c r="P52" s="14">
        <f>SUM(C52:N52)</f>
        <v>112.18</v>
      </c>
    </row>
    <row r="53" spans="1:16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15"/>
      <c r="P53" s="16"/>
    </row>
    <row r="55" spans="1:16" ht="15.75">
      <c r="A55" s="30" t="s">
        <v>16</v>
      </c>
      <c r="C55" s="35" t="s">
        <v>50</v>
      </c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</row>
    <row r="56" spans="1:16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8"/>
      <c r="O56" s="8"/>
      <c r="P56" s="9"/>
    </row>
    <row r="57" spans="1:16">
      <c r="C57" s="18">
        <v>44562</v>
      </c>
      <c r="D57" s="18">
        <v>44593</v>
      </c>
      <c r="E57" s="18">
        <v>44621</v>
      </c>
      <c r="F57" s="18">
        <v>44652</v>
      </c>
      <c r="G57" s="18">
        <v>44682</v>
      </c>
      <c r="H57" s="18">
        <v>44713</v>
      </c>
      <c r="I57" s="18">
        <v>44743</v>
      </c>
      <c r="J57" s="18">
        <v>44774</v>
      </c>
      <c r="K57" s="18">
        <v>44805</v>
      </c>
      <c r="L57" s="18">
        <v>44835</v>
      </c>
      <c r="M57" s="18">
        <v>44866</v>
      </c>
      <c r="N57" s="23">
        <v>44896</v>
      </c>
      <c r="O57" s="10"/>
      <c r="P57" s="11" t="s">
        <v>15</v>
      </c>
    </row>
    <row r="58" spans="1:16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2"/>
      <c r="O58" s="12"/>
      <c r="P58" s="13"/>
    </row>
    <row r="59" spans="1:16">
      <c r="A59" t="s">
        <v>19</v>
      </c>
      <c r="C59" s="20">
        <v>3500</v>
      </c>
      <c r="D59" s="20">
        <v>3500</v>
      </c>
      <c r="E59" s="20">
        <v>3500</v>
      </c>
      <c r="F59" s="20">
        <v>3500</v>
      </c>
      <c r="G59" s="20">
        <v>3500</v>
      </c>
      <c r="H59" s="20">
        <v>3500</v>
      </c>
      <c r="I59" s="20">
        <v>3500</v>
      </c>
      <c r="J59" s="20">
        <v>3500</v>
      </c>
      <c r="K59" s="20">
        <v>3500</v>
      </c>
      <c r="L59" s="20">
        <v>3500</v>
      </c>
      <c r="M59" s="20">
        <v>3500</v>
      </c>
      <c r="N59" s="20">
        <v>3500</v>
      </c>
      <c r="O59" s="12"/>
      <c r="P59" s="14">
        <f>SUM(C59:N59)</f>
        <v>42000</v>
      </c>
    </row>
    <row r="60" spans="1:16">
      <c r="A60" t="s">
        <v>10</v>
      </c>
      <c r="C60" s="24"/>
      <c r="D60" s="24"/>
      <c r="E60" s="24"/>
      <c r="F60" s="20"/>
      <c r="G60" s="6">
        <f>+G59*96/100</f>
        <v>3360</v>
      </c>
      <c r="H60" s="24"/>
      <c r="I60" s="24"/>
      <c r="J60" s="24"/>
      <c r="K60" s="24"/>
      <c r="L60" s="24"/>
      <c r="M60" s="24"/>
      <c r="N60" s="24"/>
      <c r="O60" s="12"/>
      <c r="P60" s="14">
        <f>SUM(C60:N60)</f>
        <v>3360</v>
      </c>
    </row>
    <row r="61" spans="1:16">
      <c r="A61" t="s">
        <v>18</v>
      </c>
      <c r="C61" s="21"/>
      <c r="D61" s="21"/>
      <c r="E61" s="21"/>
      <c r="F61" s="21"/>
      <c r="G61" s="21"/>
      <c r="H61" s="21"/>
      <c r="I61" s="21"/>
      <c r="J61" s="21"/>
      <c r="K61" s="7"/>
      <c r="L61" s="21"/>
      <c r="M61" s="21"/>
      <c r="N61" s="21"/>
      <c r="O61" s="29" t="s">
        <v>25</v>
      </c>
      <c r="P61" s="14"/>
    </row>
    <row r="62" spans="1:16" ht="15.75" thickBot="1">
      <c r="A62" t="s">
        <v>11</v>
      </c>
      <c r="C62" s="22">
        <f t="shared" ref="C62:N62" si="32">SUM(C59:C61)</f>
        <v>3500</v>
      </c>
      <c r="D62" s="22">
        <f t="shared" si="32"/>
        <v>3500</v>
      </c>
      <c r="E62" s="22">
        <f t="shared" si="32"/>
        <v>3500</v>
      </c>
      <c r="F62" s="22">
        <f t="shared" si="32"/>
        <v>3500</v>
      </c>
      <c r="G62" s="22">
        <f t="shared" si="32"/>
        <v>6860</v>
      </c>
      <c r="H62" s="22">
        <f t="shared" si="32"/>
        <v>3500</v>
      </c>
      <c r="I62" s="22">
        <f t="shared" si="32"/>
        <v>3500</v>
      </c>
      <c r="J62" s="22">
        <f t="shared" si="32"/>
        <v>3500</v>
      </c>
      <c r="K62" s="22">
        <f t="shared" si="32"/>
        <v>3500</v>
      </c>
      <c r="L62" s="22">
        <f t="shared" si="32"/>
        <v>3500</v>
      </c>
      <c r="M62" s="22">
        <f t="shared" si="32"/>
        <v>3500</v>
      </c>
      <c r="N62" s="22">
        <f t="shared" si="32"/>
        <v>3500</v>
      </c>
      <c r="O62" s="12"/>
      <c r="P62" s="14">
        <f>SUM(C62:N62)</f>
        <v>45360</v>
      </c>
    </row>
    <row r="63" spans="1:16" ht="15.75" thickTop="1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12"/>
      <c r="P63" s="13"/>
    </row>
    <row r="64" spans="1:16">
      <c r="A64" t="s">
        <v>28</v>
      </c>
      <c r="C64" s="20">
        <f>C62</f>
        <v>3500</v>
      </c>
      <c r="D64" s="20">
        <f>+C64+D62</f>
        <v>7000</v>
      </c>
      <c r="E64" s="20">
        <f t="shared" ref="E64:N64" si="33">+D64+E62</f>
        <v>10500</v>
      </c>
      <c r="F64" s="20">
        <f t="shared" si="33"/>
        <v>14000</v>
      </c>
      <c r="G64" s="20">
        <f t="shared" si="33"/>
        <v>20860</v>
      </c>
      <c r="H64" s="20">
        <f t="shared" si="33"/>
        <v>24360</v>
      </c>
      <c r="I64" s="20">
        <f t="shared" si="33"/>
        <v>27860</v>
      </c>
      <c r="J64" s="20">
        <f t="shared" si="33"/>
        <v>31360</v>
      </c>
      <c r="K64" s="20">
        <f t="shared" si="33"/>
        <v>34860</v>
      </c>
      <c r="L64" s="20">
        <f t="shared" si="33"/>
        <v>38360</v>
      </c>
      <c r="M64" s="20">
        <f t="shared" si="33"/>
        <v>41860</v>
      </c>
      <c r="N64" s="20">
        <f t="shared" si="33"/>
        <v>45360</v>
      </c>
      <c r="O64" s="12"/>
      <c r="P64" s="13"/>
    </row>
    <row r="65" spans="1:16">
      <c r="A65" t="s">
        <v>21</v>
      </c>
      <c r="C65" s="20">
        <f>+$B$9/12*1</f>
        <v>4975.5</v>
      </c>
      <c r="D65" s="20">
        <f>+$B$9/12*2</f>
        <v>9951</v>
      </c>
      <c r="E65" s="20">
        <f>+$B$9/12*3</f>
        <v>14926.5</v>
      </c>
      <c r="F65" s="20">
        <f>+$B$9/12*4</f>
        <v>19902</v>
      </c>
      <c r="G65" s="20">
        <f>+$B$9/12*5</f>
        <v>24877.5</v>
      </c>
      <c r="H65" s="20">
        <f>+$B$9/12*6</f>
        <v>29853</v>
      </c>
      <c r="I65" s="20">
        <f>+$B$9/12*7</f>
        <v>34828.5</v>
      </c>
      <c r="J65" s="20">
        <f>+$B$9/12*8</f>
        <v>39804</v>
      </c>
      <c r="K65" s="20">
        <f>+$B$9/12*9</f>
        <v>44779.5</v>
      </c>
      <c r="L65" s="20">
        <f>+$B$9/12*10</f>
        <v>49755</v>
      </c>
      <c r="M65" s="20">
        <f>+$B$9/12*11</f>
        <v>54730.5</v>
      </c>
      <c r="N65" s="20">
        <f>+$B$9/12*12</f>
        <v>59706</v>
      </c>
      <c r="O65" s="12"/>
      <c r="P65" s="13"/>
    </row>
    <row r="66" spans="1:16">
      <c r="A66" t="s">
        <v>22</v>
      </c>
      <c r="C66" s="20">
        <v>0</v>
      </c>
      <c r="D66" s="20">
        <f>+C67</f>
        <v>3500</v>
      </c>
      <c r="E66" s="20">
        <f>+D66+D67</f>
        <v>7000</v>
      </c>
      <c r="F66" s="20">
        <f t="shared" ref="F66:N66" si="34">+E66+E67</f>
        <v>10500</v>
      </c>
      <c r="G66" s="20">
        <f t="shared" si="34"/>
        <v>14000</v>
      </c>
      <c r="H66" s="20">
        <f t="shared" si="34"/>
        <v>20860</v>
      </c>
      <c r="I66" s="20">
        <f t="shared" si="34"/>
        <v>24360</v>
      </c>
      <c r="J66" s="20">
        <f t="shared" si="34"/>
        <v>27860</v>
      </c>
      <c r="K66" s="20">
        <f t="shared" si="34"/>
        <v>31360</v>
      </c>
      <c r="L66" s="20">
        <f t="shared" si="34"/>
        <v>34860</v>
      </c>
      <c r="M66" s="20">
        <f t="shared" si="34"/>
        <v>38360</v>
      </c>
      <c r="N66" s="20">
        <f t="shared" si="34"/>
        <v>41860</v>
      </c>
      <c r="O66" s="12"/>
      <c r="P66" s="13"/>
    </row>
    <row r="67" spans="1:16">
      <c r="A67" t="s">
        <v>27</v>
      </c>
      <c r="C67" s="20">
        <f>MIN(C64,C65)</f>
        <v>3500</v>
      </c>
      <c r="D67" s="20">
        <f>MIN(D64,D65)-C68</f>
        <v>3500</v>
      </c>
      <c r="E67" s="20">
        <f t="shared" ref="E67" si="35">MIN(E64,E65)-D68</f>
        <v>3500</v>
      </c>
      <c r="F67" s="20">
        <f t="shared" ref="F67" si="36">MIN(F64,F65)-E68</f>
        <v>3500</v>
      </c>
      <c r="G67" s="20">
        <f t="shared" ref="G67" si="37">MIN(G64,G65)-F68</f>
        <v>6860</v>
      </c>
      <c r="H67" s="20">
        <f t="shared" ref="H67" si="38">MIN(H64,H65)-G68</f>
        <v>3500</v>
      </c>
      <c r="I67" s="20">
        <f t="shared" ref="I67" si="39">MIN(I64,I65)-H68</f>
        <v>3500</v>
      </c>
      <c r="J67" s="20">
        <f t="shared" ref="J67" si="40">MIN(J64,J65)-I68</f>
        <v>3500</v>
      </c>
      <c r="K67" s="20">
        <f t="shared" ref="K67" si="41">MIN(K64,K65)-J68</f>
        <v>3500</v>
      </c>
      <c r="L67" s="20">
        <f t="shared" ref="L67" si="42">MIN(L64,L65)-K68</f>
        <v>3500</v>
      </c>
      <c r="M67" s="20">
        <f t="shared" ref="M67" si="43">MIN(M64,M65)-L68</f>
        <v>3500</v>
      </c>
      <c r="N67" s="20">
        <f t="shared" ref="N67" si="44">MIN(N64,N65)-M68</f>
        <v>3500</v>
      </c>
      <c r="O67" s="12"/>
      <c r="P67" s="13"/>
    </row>
    <row r="68" spans="1:16">
      <c r="A68" t="s">
        <v>23</v>
      </c>
      <c r="C68" s="20">
        <f>SUM(C67)</f>
        <v>3500</v>
      </c>
      <c r="D68" s="20">
        <f>+C68+D67</f>
        <v>7000</v>
      </c>
      <c r="E68" s="20">
        <f t="shared" ref="E68" si="45">+D68+E67</f>
        <v>10500</v>
      </c>
      <c r="F68" s="20">
        <f t="shared" ref="F68" si="46">+E68+F67</f>
        <v>14000</v>
      </c>
      <c r="G68" s="20">
        <f t="shared" ref="G68" si="47">+F68+G67</f>
        <v>20860</v>
      </c>
      <c r="H68" s="20">
        <f t="shared" ref="H68" si="48">+G68+H67</f>
        <v>24360</v>
      </c>
      <c r="I68" s="20">
        <f t="shared" ref="I68" si="49">+H68+I67</f>
        <v>27860</v>
      </c>
      <c r="J68" s="20">
        <f t="shared" ref="J68" si="50">+I68+J67</f>
        <v>31360</v>
      </c>
      <c r="K68" s="20">
        <f t="shared" ref="K68" si="51">+J68+K67</f>
        <v>34860</v>
      </c>
      <c r="L68" s="20">
        <f t="shared" ref="L68" si="52">+K68+L67</f>
        <v>38360</v>
      </c>
      <c r="M68" s="20">
        <f t="shared" ref="M68" si="53">+L68+M67</f>
        <v>41860</v>
      </c>
      <c r="N68" s="20">
        <f t="shared" ref="N68" si="54">+M68+N67</f>
        <v>45360</v>
      </c>
      <c r="O68" s="12"/>
      <c r="P68" s="13"/>
    </row>
    <row r="69" spans="1:16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12"/>
      <c r="P69" s="13"/>
    </row>
    <row r="70" spans="1:16">
      <c r="A70" t="s">
        <v>13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12"/>
      <c r="P70" s="13"/>
    </row>
    <row r="71" spans="1:16">
      <c r="A71" t="s">
        <v>14</v>
      </c>
      <c r="C71" s="20">
        <f>+C67</f>
        <v>3500</v>
      </c>
      <c r="D71" s="20">
        <f t="shared" ref="D71:N71" si="55">+D67</f>
        <v>3500</v>
      </c>
      <c r="E71" s="20">
        <f t="shared" si="55"/>
        <v>3500</v>
      </c>
      <c r="F71" s="20">
        <f t="shared" si="55"/>
        <v>3500</v>
      </c>
      <c r="G71" s="20">
        <f t="shared" si="55"/>
        <v>6860</v>
      </c>
      <c r="H71" s="20">
        <f t="shared" si="55"/>
        <v>3500</v>
      </c>
      <c r="I71" s="20">
        <f t="shared" si="55"/>
        <v>3500</v>
      </c>
      <c r="J71" s="20">
        <f t="shared" si="55"/>
        <v>3500</v>
      </c>
      <c r="K71" s="20">
        <f t="shared" si="55"/>
        <v>3500</v>
      </c>
      <c r="L71" s="20">
        <f t="shared" si="55"/>
        <v>3500</v>
      </c>
      <c r="M71" s="20">
        <f t="shared" si="55"/>
        <v>3500</v>
      </c>
      <c r="N71" s="20">
        <f t="shared" si="55"/>
        <v>3500</v>
      </c>
      <c r="O71" s="12"/>
      <c r="P71" s="14">
        <f>SUM(C71:N71)</f>
        <v>45360</v>
      </c>
    </row>
    <row r="72" spans="1:16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12"/>
      <c r="P72" s="13"/>
    </row>
    <row r="73" spans="1:16">
      <c r="A73" t="s">
        <v>54</v>
      </c>
      <c r="B73" s="4">
        <v>2E-3</v>
      </c>
      <c r="C73" s="20">
        <f t="shared" ref="C73:N73" si="56">+C71*$B$31</f>
        <v>7</v>
      </c>
      <c r="D73" s="20">
        <f t="shared" si="56"/>
        <v>7</v>
      </c>
      <c r="E73" s="20">
        <f t="shared" si="56"/>
        <v>7</v>
      </c>
      <c r="F73" s="20">
        <f t="shared" si="56"/>
        <v>7</v>
      </c>
      <c r="G73" s="20">
        <f t="shared" si="56"/>
        <v>13.72</v>
      </c>
      <c r="H73" s="20">
        <f t="shared" si="56"/>
        <v>7</v>
      </c>
      <c r="I73" s="20">
        <f t="shared" si="56"/>
        <v>7</v>
      </c>
      <c r="J73" s="20">
        <f t="shared" si="56"/>
        <v>7</v>
      </c>
      <c r="K73" s="20">
        <f t="shared" si="56"/>
        <v>7</v>
      </c>
      <c r="L73" s="20">
        <f t="shared" si="56"/>
        <v>7</v>
      </c>
      <c r="M73" s="20">
        <f t="shared" si="56"/>
        <v>7</v>
      </c>
      <c r="N73" s="20">
        <f t="shared" si="56"/>
        <v>7</v>
      </c>
      <c r="O73" s="12"/>
      <c r="P73" s="14">
        <f>SUM(C73:N73)</f>
        <v>90.72</v>
      </c>
    </row>
    <row r="74" spans="1:16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15"/>
      <c r="P74" s="16"/>
    </row>
    <row r="76" spans="1:16" ht="15.75">
      <c r="A76" s="30" t="s">
        <v>17</v>
      </c>
      <c r="C76" s="35" t="s">
        <v>51</v>
      </c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7"/>
    </row>
    <row r="77" spans="1:16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8"/>
      <c r="O77" s="8"/>
      <c r="P77" s="9"/>
    </row>
    <row r="78" spans="1:16">
      <c r="C78" s="18">
        <v>44562</v>
      </c>
      <c r="D78" s="18">
        <v>44593</v>
      </c>
      <c r="E78" s="18">
        <v>44621</v>
      </c>
      <c r="F78" s="18">
        <v>44652</v>
      </c>
      <c r="G78" s="18">
        <v>44682</v>
      </c>
      <c r="H78" s="18">
        <v>44713</v>
      </c>
      <c r="I78" s="18">
        <v>44743</v>
      </c>
      <c r="J78" s="18">
        <v>44774</v>
      </c>
      <c r="K78" s="18">
        <v>44805</v>
      </c>
      <c r="L78" s="18">
        <v>44835</v>
      </c>
      <c r="M78" s="18">
        <v>44866</v>
      </c>
      <c r="N78" s="23">
        <v>44531</v>
      </c>
      <c r="O78" s="10"/>
      <c r="P78" s="11" t="s">
        <v>15</v>
      </c>
    </row>
    <row r="79" spans="1:16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2"/>
      <c r="O79" s="12"/>
      <c r="P79" s="13"/>
    </row>
    <row r="80" spans="1:16">
      <c r="A80" t="s">
        <v>20</v>
      </c>
      <c r="C80" s="20">
        <v>4000</v>
      </c>
      <c r="D80" s="20">
        <v>4000</v>
      </c>
      <c r="E80" s="20">
        <v>4000</v>
      </c>
      <c r="F80" s="20">
        <v>4000</v>
      </c>
      <c r="G80" s="20">
        <v>4000</v>
      </c>
      <c r="H80" s="20">
        <v>4000</v>
      </c>
      <c r="I80" s="20">
        <v>4000</v>
      </c>
      <c r="J80" s="20">
        <v>4000</v>
      </c>
      <c r="K80" s="20">
        <v>4000</v>
      </c>
      <c r="L80" s="20">
        <v>4000</v>
      </c>
      <c r="M80" s="20">
        <v>4000</v>
      </c>
      <c r="N80" s="20">
        <v>4000</v>
      </c>
      <c r="O80" s="12"/>
      <c r="P80" s="14">
        <f>SUM(C80:N80)</f>
        <v>48000</v>
      </c>
    </row>
    <row r="81" spans="1:16">
      <c r="A81" t="s">
        <v>10</v>
      </c>
      <c r="C81" s="24"/>
      <c r="D81" s="24"/>
      <c r="E81" s="24"/>
      <c r="F81" s="20"/>
      <c r="G81" s="6">
        <f>+G80*96/100</f>
        <v>3840</v>
      </c>
      <c r="H81" s="24"/>
      <c r="I81" s="24"/>
      <c r="J81" s="24"/>
      <c r="K81" s="24"/>
      <c r="L81" s="24"/>
      <c r="M81" s="24"/>
      <c r="N81" s="24"/>
      <c r="O81" s="12"/>
      <c r="P81" s="14">
        <f>SUM(C81:N81)</f>
        <v>3840</v>
      </c>
    </row>
    <row r="82" spans="1:16">
      <c r="A82" t="s">
        <v>24</v>
      </c>
      <c r="C82" s="24"/>
      <c r="D82" s="24"/>
      <c r="E82" s="24"/>
      <c r="F82" s="20"/>
      <c r="G82" s="28"/>
      <c r="H82" s="24"/>
      <c r="I82" s="24"/>
      <c r="J82" s="24"/>
      <c r="K82" s="20">
        <v>4250</v>
      </c>
      <c r="L82" s="24"/>
      <c r="M82" s="24"/>
      <c r="N82" s="24"/>
      <c r="O82" s="12"/>
      <c r="P82" s="14"/>
    </row>
    <row r="83" spans="1:16">
      <c r="A83" t="s">
        <v>18</v>
      </c>
      <c r="C83" s="21"/>
      <c r="D83" s="21"/>
      <c r="E83" s="21"/>
      <c r="F83" s="21"/>
      <c r="G83" s="21"/>
      <c r="H83" s="21"/>
      <c r="I83" s="21"/>
      <c r="J83" s="21"/>
      <c r="K83" s="7"/>
      <c r="L83" s="21"/>
      <c r="M83" s="21"/>
      <c r="N83" s="21"/>
      <c r="O83" s="29" t="s">
        <v>25</v>
      </c>
      <c r="P83" s="14"/>
    </row>
    <row r="84" spans="1:16" ht="15.75" thickBot="1">
      <c r="A84" t="s">
        <v>11</v>
      </c>
      <c r="C84" s="22">
        <f t="shared" ref="C84:N84" si="57">SUM(C80:C83)</f>
        <v>4000</v>
      </c>
      <c r="D84" s="22">
        <f t="shared" si="57"/>
        <v>4000</v>
      </c>
      <c r="E84" s="22">
        <f t="shared" si="57"/>
        <v>4000</v>
      </c>
      <c r="F84" s="22">
        <f t="shared" si="57"/>
        <v>4000</v>
      </c>
      <c r="G84" s="22">
        <f t="shared" si="57"/>
        <v>7840</v>
      </c>
      <c r="H84" s="22">
        <f t="shared" si="57"/>
        <v>4000</v>
      </c>
      <c r="I84" s="22">
        <f t="shared" si="57"/>
        <v>4000</v>
      </c>
      <c r="J84" s="22">
        <f t="shared" si="57"/>
        <v>4000</v>
      </c>
      <c r="K84" s="22">
        <f t="shared" si="57"/>
        <v>8250</v>
      </c>
      <c r="L84" s="22">
        <f t="shared" si="57"/>
        <v>4000</v>
      </c>
      <c r="M84" s="22">
        <f t="shared" si="57"/>
        <v>4000</v>
      </c>
      <c r="N84" s="22">
        <f t="shared" si="57"/>
        <v>4000</v>
      </c>
      <c r="O84" s="12"/>
      <c r="P84" s="14">
        <f>SUM(C84:N84)</f>
        <v>56090</v>
      </c>
    </row>
    <row r="85" spans="1:16" ht="15.75" thickTop="1"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12"/>
      <c r="P85" s="13"/>
    </row>
    <row r="86" spans="1:16">
      <c r="A86" t="s">
        <v>28</v>
      </c>
      <c r="C86" s="20">
        <f>C84</f>
        <v>4000</v>
      </c>
      <c r="D86" s="20">
        <f>+C86+D84</f>
        <v>8000</v>
      </c>
      <c r="E86" s="20">
        <f t="shared" ref="E86:N86" si="58">+D86+E84</f>
        <v>12000</v>
      </c>
      <c r="F86" s="20">
        <f t="shared" si="58"/>
        <v>16000</v>
      </c>
      <c r="G86" s="20">
        <f t="shared" si="58"/>
        <v>23840</v>
      </c>
      <c r="H86" s="20">
        <f t="shared" si="58"/>
        <v>27840</v>
      </c>
      <c r="I86" s="20">
        <f t="shared" si="58"/>
        <v>31840</v>
      </c>
      <c r="J86" s="20">
        <f t="shared" si="58"/>
        <v>35840</v>
      </c>
      <c r="K86" s="20">
        <f t="shared" si="58"/>
        <v>44090</v>
      </c>
      <c r="L86" s="20">
        <f t="shared" si="58"/>
        <v>48090</v>
      </c>
      <c r="M86" s="20">
        <f t="shared" si="58"/>
        <v>52090</v>
      </c>
      <c r="N86" s="20">
        <f t="shared" si="58"/>
        <v>56090</v>
      </c>
      <c r="O86" s="12"/>
      <c r="P86" s="13"/>
    </row>
    <row r="87" spans="1:16">
      <c r="A87" t="s">
        <v>21</v>
      </c>
      <c r="C87" s="20">
        <f>+$B$9/12*1</f>
        <v>4975.5</v>
      </c>
      <c r="D87" s="20">
        <f>+$B$9/12*2</f>
        <v>9951</v>
      </c>
      <c r="E87" s="20">
        <f>+$B$9/12*3</f>
        <v>14926.5</v>
      </c>
      <c r="F87" s="20">
        <f>+$B$9/12*4</f>
        <v>19902</v>
      </c>
      <c r="G87" s="20">
        <f>+$B$9/12*5</f>
        <v>24877.5</v>
      </c>
      <c r="H87" s="20">
        <f>+$B$9/12*6</f>
        <v>29853</v>
      </c>
      <c r="I87" s="20">
        <f>+$B$9/12*7</f>
        <v>34828.5</v>
      </c>
      <c r="J87" s="20">
        <f>+$B$9/12*8</f>
        <v>39804</v>
      </c>
      <c r="K87" s="20">
        <f>+$B$9/12*9</f>
        <v>44779.5</v>
      </c>
      <c r="L87" s="20">
        <f>+$B$9/12*10</f>
        <v>49755</v>
      </c>
      <c r="M87" s="20">
        <f>+$B$9/12*11</f>
        <v>54730.5</v>
      </c>
      <c r="N87" s="20">
        <f>+$B$9/12*12</f>
        <v>59706</v>
      </c>
      <c r="O87" s="12"/>
      <c r="P87" s="13"/>
    </row>
    <row r="88" spans="1:16">
      <c r="A88" t="s">
        <v>22</v>
      </c>
      <c r="C88" s="20">
        <v>0</v>
      </c>
      <c r="D88" s="20">
        <f>+C89</f>
        <v>4000</v>
      </c>
      <c r="E88" s="20">
        <f>+D88+D89</f>
        <v>8000</v>
      </c>
      <c r="F88" s="20">
        <f t="shared" ref="F88:N88" si="59">+E88+E89</f>
        <v>12000</v>
      </c>
      <c r="G88" s="20">
        <f t="shared" si="59"/>
        <v>16000</v>
      </c>
      <c r="H88" s="20">
        <f t="shared" si="59"/>
        <v>23840</v>
      </c>
      <c r="I88" s="20">
        <f t="shared" si="59"/>
        <v>27840</v>
      </c>
      <c r="J88" s="20">
        <f t="shared" si="59"/>
        <v>31840</v>
      </c>
      <c r="K88" s="20">
        <f t="shared" si="59"/>
        <v>35840</v>
      </c>
      <c r="L88" s="20">
        <f t="shared" si="59"/>
        <v>44090</v>
      </c>
      <c r="M88" s="20">
        <f t="shared" si="59"/>
        <v>48090</v>
      </c>
      <c r="N88" s="20">
        <f t="shared" si="59"/>
        <v>52090</v>
      </c>
      <c r="O88" s="12"/>
      <c r="P88" s="13"/>
    </row>
    <row r="89" spans="1:16">
      <c r="A89" t="s">
        <v>27</v>
      </c>
      <c r="C89" s="20">
        <f>MIN(C86,C87)</f>
        <v>4000</v>
      </c>
      <c r="D89" s="20">
        <f>MIN(D86,D87)-C90</f>
        <v>4000</v>
      </c>
      <c r="E89" s="20">
        <f t="shared" ref="E89" si="60">MIN(E86,E87)-D90</f>
        <v>4000</v>
      </c>
      <c r="F89" s="20">
        <f t="shared" ref="F89" si="61">MIN(F86,F87)-E90</f>
        <v>4000</v>
      </c>
      <c r="G89" s="20">
        <f t="shared" ref="G89" si="62">MIN(G86,G87)-F90</f>
        <v>7840</v>
      </c>
      <c r="H89" s="20">
        <f t="shared" ref="H89" si="63">MIN(H86,H87)-G90</f>
        <v>4000</v>
      </c>
      <c r="I89" s="20">
        <f t="shared" ref="I89" si="64">MIN(I86,I87)-H90</f>
        <v>4000</v>
      </c>
      <c r="J89" s="20">
        <f t="shared" ref="J89" si="65">MIN(J86,J87)-I90</f>
        <v>4000</v>
      </c>
      <c r="K89" s="20">
        <f t="shared" ref="K89" si="66">MIN(K86,K87)-J90</f>
        <v>8250</v>
      </c>
      <c r="L89" s="20">
        <f t="shared" ref="L89" si="67">MIN(L86,L87)-K90</f>
        <v>4000</v>
      </c>
      <c r="M89" s="20">
        <f t="shared" ref="M89" si="68">MIN(M86,M87)-L90</f>
        <v>4000</v>
      </c>
      <c r="N89" s="20">
        <f t="shared" ref="N89" si="69">MIN(N86,N87)-M90</f>
        <v>4000</v>
      </c>
      <c r="O89" s="12"/>
      <c r="P89" s="13"/>
    </row>
    <row r="90" spans="1:16">
      <c r="A90" t="s">
        <v>23</v>
      </c>
      <c r="C90" s="20">
        <f>SUM(C89)</f>
        <v>4000</v>
      </c>
      <c r="D90" s="20">
        <f>+C90+D89</f>
        <v>8000</v>
      </c>
      <c r="E90" s="20">
        <f t="shared" ref="E90" si="70">+D90+E89</f>
        <v>12000</v>
      </c>
      <c r="F90" s="20">
        <f t="shared" ref="F90" si="71">+E90+F89</f>
        <v>16000</v>
      </c>
      <c r="G90" s="20">
        <f t="shared" ref="G90" si="72">+F90+G89</f>
        <v>23840</v>
      </c>
      <c r="H90" s="20">
        <f t="shared" ref="H90" si="73">+G90+H89</f>
        <v>27840</v>
      </c>
      <c r="I90" s="20">
        <f t="shared" ref="I90" si="74">+H90+I89</f>
        <v>31840</v>
      </c>
      <c r="J90" s="20">
        <f t="shared" ref="J90" si="75">+I90+J89</f>
        <v>35840</v>
      </c>
      <c r="K90" s="20">
        <f t="shared" ref="K90" si="76">+J90+K89</f>
        <v>44090</v>
      </c>
      <c r="L90" s="20">
        <f t="shared" ref="L90" si="77">+K90+L89</f>
        <v>48090</v>
      </c>
      <c r="M90" s="20">
        <f t="shared" ref="M90" si="78">+L90+M89</f>
        <v>52090</v>
      </c>
      <c r="N90" s="20">
        <f t="shared" ref="N90" si="79">+M90+N89</f>
        <v>56090</v>
      </c>
      <c r="O90" s="12"/>
      <c r="P90" s="13"/>
    </row>
    <row r="91" spans="1:16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12"/>
      <c r="P91" s="13"/>
    </row>
    <row r="92" spans="1:16">
      <c r="A92" t="s">
        <v>13</v>
      </c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12"/>
      <c r="P92" s="13"/>
    </row>
    <row r="93" spans="1:16">
      <c r="A93" t="s">
        <v>14</v>
      </c>
      <c r="C93" s="20">
        <f>+C89</f>
        <v>4000</v>
      </c>
      <c r="D93" s="20">
        <f t="shared" ref="D93:N93" si="80">+D89</f>
        <v>4000</v>
      </c>
      <c r="E93" s="20">
        <f t="shared" si="80"/>
        <v>4000</v>
      </c>
      <c r="F93" s="20">
        <f t="shared" si="80"/>
        <v>4000</v>
      </c>
      <c r="G93" s="20">
        <f t="shared" si="80"/>
        <v>7840</v>
      </c>
      <c r="H93" s="20">
        <f t="shared" si="80"/>
        <v>4000</v>
      </c>
      <c r="I93" s="20">
        <f t="shared" si="80"/>
        <v>4000</v>
      </c>
      <c r="J93" s="20">
        <f t="shared" si="80"/>
        <v>4000</v>
      </c>
      <c r="K93" s="20">
        <f t="shared" si="80"/>
        <v>8250</v>
      </c>
      <c r="L93" s="20">
        <f t="shared" si="80"/>
        <v>4000</v>
      </c>
      <c r="M93" s="20">
        <f t="shared" si="80"/>
        <v>4000</v>
      </c>
      <c r="N93" s="20">
        <f t="shared" si="80"/>
        <v>4000</v>
      </c>
      <c r="O93" s="12"/>
      <c r="P93" s="14">
        <f>SUM(C93:N93)</f>
        <v>56090</v>
      </c>
    </row>
    <row r="94" spans="1:16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12"/>
      <c r="P94" s="13"/>
    </row>
    <row r="95" spans="1:16">
      <c r="A95" t="s">
        <v>54</v>
      </c>
      <c r="B95" s="4">
        <v>2E-3</v>
      </c>
      <c r="C95" s="20">
        <f t="shared" ref="C95:N95" si="81">+C93*$B$31</f>
        <v>8</v>
      </c>
      <c r="D95" s="20">
        <f t="shared" si="81"/>
        <v>8</v>
      </c>
      <c r="E95" s="20">
        <f t="shared" si="81"/>
        <v>8</v>
      </c>
      <c r="F95" s="20">
        <f t="shared" si="81"/>
        <v>8</v>
      </c>
      <c r="G95" s="20">
        <f t="shared" si="81"/>
        <v>15.68</v>
      </c>
      <c r="H95" s="20">
        <f t="shared" si="81"/>
        <v>8</v>
      </c>
      <c r="I95" s="20">
        <f t="shared" si="81"/>
        <v>8</v>
      </c>
      <c r="J95" s="20">
        <f t="shared" si="81"/>
        <v>8</v>
      </c>
      <c r="K95" s="20">
        <f t="shared" si="81"/>
        <v>16.5</v>
      </c>
      <c r="L95" s="20">
        <f t="shared" si="81"/>
        <v>8</v>
      </c>
      <c r="M95" s="20">
        <f t="shared" si="81"/>
        <v>8</v>
      </c>
      <c r="N95" s="20">
        <f t="shared" si="81"/>
        <v>8</v>
      </c>
      <c r="O95" s="12"/>
      <c r="P95" s="14">
        <f>SUM(C95:N95)</f>
        <v>112.18</v>
      </c>
    </row>
    <row r="96" spans="1:16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15"/>
      <c r="P96" s="16"/>
    </row>
    <row r="98" spans="1:16" ht="15.75">
      <c r="A98" s="30" t="s">
        <v>34</v>
      </c>
      <c r="C98" s="35" t="s">
        <v>52</v>
      </c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7"/>
    </row>
    <row r="99" spans="1:16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8"/>
      <c r="O99" s="8"/>
      <c r="P99" s="9"/>
    </row>
    <row r="100" spans="1:16">
      <c r="C100" s="18">
        <v>44562</v>
      </c>
      <c r="D100" s="18">
        <v>44593</v>
      </c>
      <c r="E100" s="18">
        <v>44621</v>
      </c>
      <c r="F100" s="18">
        <v>44652</v>
      </c>
      <c r="G100" s="18">
        <v>44682</v>
      </c>
      <c r="H100" s="18">
        <v>44713</v>
      </c>
      <c r="I100" s="18">
        <v>44743</v>
      </c>
      <c r="J100" s="18">
        <v>44774</v>
      </c>
      <c r="K100" s="18">
        <v>44805</v>
      </c>
      <c r="L100" s="18">
        <v>44835</v>
      </c>
      <c r="M100" s="18">
        <v>44866</v>
      </c>
      <c r="N100" s="18">
        <v>44896</v>
      </c>
      <c r="O100" s="10"/>
      <c r="P100" s="11" t="s">
        <v>15</v>
      </c>
    </row>
    <row r="101" spans="1:16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2"/>
      <c r="O101" s="12"/>
      <c r="P101" s="13"/>
    </row>
    <row r="102" spans="1:16">
      <c r="A102" t="s">
        <v>9</v>
      </c>
      <c r="C102" s="20">
        <v>4000</v>
      </c>
      <c r="D102" s="20">
        <v>4000</v>
      </c>
      <c r="E102" s="20">
        <v>4000</v>
      </c>
      <c r="F102" s="20">
        <v>4000</v>
      </c>
      <c r="G102" s="20">
        <v>4000</v>
      </c>
      <c r="H102" s="20">
        <v>4000</v>
      </c>
      <c r="I102" s="20">
        <v>4000</v>
      </c>
      <c r="J102" s="20">
        <v>4000</v>
      </c>
      <c r="K102" s="20">
        <v>4000</v>
      </c>
      <c r="L102" s="20">
        <v>4000</v>
      </c>
      <c r="M102" s="20">
        <v>4000</v>
      </c>
      <c r="N102" s="20">
        <v>4000</v>
      </c>
      <c r="O102" s="12"/>
      <c r="P102" s="14">
        <f>SUM(C102:N102)</f>
        <v>48000</v>
      </c>
    </row>
    <row r="103" spans="1:16">
      <c r="A103" t="s">
        <v>10</v>
      </c>
      <c r="C103" s="24"/>
      <c r="D103" s="24"/>
      <c r="E103" s="24"/>
      <c r="F103" s="20"/>
      <c r="G103" s="6">
        <f>+G102*96/100</f>
        <v>3840</v>
      </c>
      <c r="H103" s="24"/>
      <c r="I103" s="24"/>
      <c r="J103" s="24"/>
      <c r="K103" s="24"/>
      <c r="L103" s="24"/>
      <c r="M103" s="24"/>
      <c r="N103" s="24"/>
      <c r="O103" s="12"/>
      <c r="P103" s="14">
        <f>SUM(C103:N103)</f>
        <v>3840</v>
      </c>
    </row>
    <row r="104" spans="1:16">
      <c r="C104" s="24"/>
      <c r="D104" s="24"/>
      <c r="E104" s="24"/>
      <c r="F104" s="20"/>
      <c r="G104" s="28"/>
      <c r="H104" s="24"/>
      <c r="I104" s="24"/>
      <c r="J104" s="24"/>
      <c r="K104" s="20"/>
      <c r="L104" s="24"/>
      <c r="M104" s="24"/>
      <c r="N104" s="24"/>
      <c r="O104" s="12"/>
      <c r="P104" s="14"/>
    </row>
    <row r="105" spans="1:16">
      <c r="C105" s="21"/>
      <c r="D105" s="21"/>
      <c r="E105" s="21"/>
      <c r="F105" s="21"/>
      <c r="G105" s="21"/>
      <c r="H105" s="21"/>
      <c r="I105" s="21"/>
      <c r="J105" s="21"/>
      <c r="K105" s="7"/>
      <c r="L105" s="21"/>
      <c r="M105" s="21"/>
      <c r="N105" s="21"/>
      <c r="O105" s="29" t="s">
        <v>25</v>
      </c>
      <c r="P105" s="14"/>
    </row>
    <row r="106" spans="1:16" ht="15.75" thickBot="1">
      <c r="A106" t="s">
        <v>11</v>
      </c>
      <c r="C106" s="22">
        <f t="shared" ref="C106:N106" si="82">SUM(C102:C105)</f>
        <v>4000</v>
      </c>
      <c r="D106" s="22">
        <f t="shared" si="82"/>
        <v>4000</v>
      </c>
      <c r="E106" s="22">
        <f t="shared" si="82"/>
        <v>4000</v>
      </c>
      <c r="F106" s="22">
        <f t="shared" si="82"/>
        <v>4000</v>
      </c>
      <c r="G106" s="22">
        <f t="shared" si="82"/>
        <v>7840</v>
      </c>
      <c r="H106" s="22">
        <f t="shared" si="82"/>
        <v>4000</v>
      </c>
      <c r="I106" s="22">
        <f t="shared" si="82"/>
        <v>4000</v>
      </c>
      <c r="J106" s="22">
        <f t="shared" si="82"/>
        <v>4000</v>
      </c>
      <c r="K106" s="22">
        <f t="shared" si="82"/>
        <v>4000</v>
      </c>
      <c r="L106" s="22">
        <f t="shared" si="82"/>
        <v>4000</v>
      </c>
      <c r="M106" s="22">
        <f t="shared" si="82"/>
        <v>4000</v>
      </c>
      <c r="N106" s="22">
        <f t="shared" si="82"/>
        <v>4000</v>
      </c>
      <c r="O106" s="12"/>
      <c r="P106" s="14">
        <f>SUM(C106:N106)</f>
        <v>51840</v>
      </c>
    </row>
    <row r="107" spans="1:16" ht="15.75" thickTop="1"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12"/>
      <c r="P107" s="13"/>
    </row>
    <row r="108" spans="1:16">
      <c r="A108" t="s">
        <v>28</v>
      </c>
      <c r="C108" s="20">
        <v>0</v>
      </c>
      <c r="D108" s="20">
        <v>0</v>
      </c>
      <c r="E108" s="20">
        <v>0</v>
      </c>
      <c r="F108" s="20">
        <v>0</v>
      </c>
      <c r="G108" s="20">
        <f t="shared" ref="G108:N108" si="83">+F108+G106</f>
        <v>7840</v>
      </c>
      <c r="H108" s="20">
        <f t="shared" si="83"/>
        <v>11840</v>
      </c>
      <c r="I108" s="20">
        <f t="shared" si="83"/>
        <v>15840</v>
      </c>
      <c r="J108" s="20">
        <f t="shared" si="83"/>
        <v>19840</v>
      </c>
      <c r="K108" s="20">
        <f t="shared" si="83"/>
        <v>23840</v>
      </c>
      <c r="L108" s="20">
        <f t="shared" si="83"/>
        <v>27840</v>
      </c>
      <c r="M108" s="20">
        <f t="shared" si="83"/>
        <v>31840</v>
      </c>
      <c r="N108" s="20">
        <f t="shared" si="83"/>
        <v>35840</v>
      </c>
      <c r="O108" s="12"/>
      <c r="P108" s="13"/>
    </row>
    <row r="109" spans="1:16">
      <c r="A109" t="s">
        <v>21</v>
      </c>
      <c r="C109" s="20">
        <v>0</v>
      </c>
      <c r="D109" s="20">
        <v>0</v>
      </c>
      <c r="E109" s="20">
        <v>0</v>
      </c>
      <c r="F109" s="20">
        <v>0</v>
      </c>
      <c r="G109" s="20">
        <f>+$B$9/12*1</f>
        <v>4975.5</v>
      </c>
      <c r="H109" s="20">
        <f>+$B$9/12*2</f>
        <v>9951</v>
      </c>
      <c r="I109" s="20">
        <f>+$B$9/12*3</f>
        <v>14926.5</v>
      </c>
      <c r="J109" s="20">
        <f>+$B$9/12*4</f>
        <v>19902</v>
      </c>
      <c r="K109" s="20">
        <f>+$B$9/12*5</f>
        <v>24877.5</v>
      </c>
      <c r="L109" s="20">
        <f>+$B$9/12*6</f>
        <v>29853</v>
      </c>
      <c r="M109" s="20">
        <f>+$B$9/12*7</f>
        <v>34828.5</v>
      </c>
      <c r="N109" s="20">
        <f>+$B$9/12*8</f>
        <v>39804</v>
      </c>
      <c r="O109" s="12"/>
      <c r="P109" s="13"/>
    </row>
    <row r="110" spans="1:16">
      <c r="A110" t="s">
        <v>22</v>
      </c>
      <c r="C110" s="20">
        <v>0</v>
      </c>
      <c r="D110" s="20">
        <f>+C111</f>
        <v>0</v>
      </c>
      <c r="E110" s="20">
        <f>+D110+D111</f>
        <v>0</v>
      </c>
      <c r="F110" s="20">
        <f t="shared" ref="F110:N110" si="84">+E110+E111</f>
        <v>0</v>
      </c>
      <c r="G110" s="20">
        <f t="shared" si="84"/>
        <v>0</v>
      </c>
      <c r="H110" s="20">
        <f t="shared" si="84"/>
        <v>4975.5</v>
      </c>
      <c r="I110" s="20">
        <f t="shared" si="84"/>
        <v>9951</v>
      </c>
      <c r="J110" s="20">
        <f t="shared" si="84"/>
        <v>14926.5</v>
      </c>
      <c r="K110" s="20">
        <f t="shared" si="84"/>
        <v>19840</v>
      </c>
      <c r="L110" s="20">
        <f t="shared" si="84"/>
        <v>23840</v>
      </c>
      <c r="M110" s="20">
        <f t="shared" si="84"/>
        <v>27840</v>
      </c>
      <c r="N110" s="20">
        <f t="shared" si="84"/>
        <v>31840</v>
      </c>
      <c r="O110" s="12"/>
      <c r="P110" s="13"/>
    </row>
    <row r="111" spans="1:16">
      <c r="A111" t="s">
        <v>27</v>
      </c>
      <c r="C111" s="20">
        <f>MIN(C108,C109)</f>
        <v>0</v>
      </c>
      <c r="D111" s="20">
        <f>MIN(D108,D109)-C112</f>
        <v>0</v>
      </c>
      <c r="E111" s="20">
        <f t="shared" ref="E111" si="85">MIN(E108,E109)-D112</f>
        <v>0</v>
      </c>
      <c r="F111" s="20">
        <f t="shared" ref="F111" si="86">MIN(F108,F109)-E112</f>
        <v>0</v>
      </c>
      <c r="G111" s="20">
        <f t="shared" ref="G111" si="87">MIN(G108,G109)-F112</f>
        <v>4975.5</v>
      </c>
      <c r="H111" s="20">
        <f t="shared" ref="H111" si="88">MIN(H108,H109)-G112</f>
        <v>4975.5</v>
      </c>
      <c r="I111" s="20">
        <f t="shared" ref="I111" si="89">MIN(I108,I109)-H112</f>
        <v>4975.5</v>
      </c>
      <c r="J111" s="20">
        <f t="shared" ref="J111" si="90">MIN(J108,J109)-I112</f>
        <v>4913.5</v>
      </c>
      <c r="K111" s="20">
        <f t="shared" ref="K111" si="91">MIN(K108,K109)-J112</f>
        <v>4000</v>
      </c>
      <c r="L111" s="20">
        <f t="shared" ref="L111" si="92">MIN(L108,L109)-K112</f>
        <v>4000</v>
      </c>
      <c r="M111" s="20">
        <f t="shared" ref="M111" si="93">MIN(M108,M109)-L112</f>
        <v>4000</v>
      </c>
      <c r="N111" s="20">
        <f t="shared" ref="N111" si="94">MIN(N108,N109)-M112</f>
        <v>4000</v>
      </c>
      <c r="O111" s="12"/>
      <c r="P111" s="13"/>
    </row>
    <row r="112" spans="1:16">
      <c r="A112" t="s">
        <v>23</v>
      </c>
      <c r="C112" s="20">
        <f>SUM(C111)</f>
        <v>0</v>
      </c>
      <c r="D112" s="20">
        <f>+C112+D111</f>
        <v>0</v>
      </c>
      <c r="E112" s="20">
        <f t="shared" ref="E112" si="95">+D112+E111</f>
        <v>0</v>
      </c>
      <c r="F112" s="20">
        <f t="shared" ref="F112" si="96">+E112+F111</f>
        <v>0</v>
      </c>
      <c r="G112" s="20">
        <f t="shared" ref="G112" si="97">+F112+G111</f>
        <v>4975.5</v>
      </c>
      <c r="H112" s="20">
        <f t="shared" ref="H112" si="98">+G112+H111</f>
        <v>9951</v>
      </c>
      <c r="I112" s="20">
        <f t="shared" ref="I112" si="99">+H112+I111</f>
        <v>14926.5</v>
      </c>
      <c r="J112" s="20">
        <f t="shared" ref="J112" si="100">+I112+J111</f>
        <v>19840</v>
      </c>
      <c r="K112" s="20">
        <f t="shared" ref="K112" si="101">+J112+K111</f>
        <v>23840</v>
      </c>
      <c r="L112" s="20">
        <f t="shared" ref="L112" si="102">+K112+L111</f>
        <v>27840</v>
      </c>
      <c r="M112" s="20">
        <f t="shared" ref="M112" si="103">+L112+M111</f>
        <v>31840</v>
      </c>
      <c r="N112" s="20">
        <f t="shared" ref="N112" si="104">+M112+N111</f>
        <v>35840</v>
      </c>
      <c r="O112" s="12"/>
      <c r="P112" s="13"/>
    </row>
    <row r="113" spans="1:16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12"/>
      <c r="P113" s="13"/>
    </row>
    <row r="114" spans="1:16">
      <c r="A114" t="s">
        <v>13</v>
      </c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12"/>
      <c r="P114" s="13"/>
    </row>
    <row r="115" spans="1:16">
      <c r="A115" t="s">
        <v>14</v>
      </c>
      <c r="C115" s="20">
        <f>+C111</f>
        <v>0</v>
      </c>
      <c r="D115" s="20">
        <f t="shared" ref="D115:N115" si="105">+D111</f>
        <v>0</v>
      </c>
      <c r="E115" s="20">
        <f t="shared" si="105"/>
        <v>0</v>
      </c>
      <c r="F115" s="20">
        <f t="shared" si="105"/>
        <v>0</v>
      </c>
      <c r="G115" s="20">
        <f t="shared" si="105"/>
        <v>4975.5</v>
      </c>
      <c r="H115" s="20">
        <f t="shared" si="105"/>
        <v>4975.5</v>
      </c>
      <c r="I115" s="20">
        <f t="shared" si="105"/>
        <v>4975.5</v>
      </c>
      <c r="J115" s="20">
        <f t="shared" si="105"/>
        <v>4913.5</v>
      </c>
      <c r="K115" s="20">
        <f t="shared" si="105"/>
        <v>4000</v>
      </c>
      <c r="L115" s="20">
        <f t="shared" si="105"/>
        <v>4000</v>
      </c>
      <c r="M115" s="20">
        <f t="shared" si="105"/>
        <v>4000</v>
      </c>
      <c r="N115" s="20">
        <f t="shared" si="105"/>
        <v>4000</v>
      </c>
      <c r="O115" s="12"/>
      <c r="P115" s="14">
        <f>SUM(C115:N115)</f>
        <v>35840</v>
      </c>
    </row>
    <row r="116" spans="1:16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12"/>
      <c r="P116" s="13"/>
    </row>
    <row r="117" spans="1:16">
      <c r="A117" t="s">
        <v>54</v>
      </c>
      <c r="B117" s="4">
        <v>2E-3</v>
      </c>
      <c r="C117" s="20">
        <f t="shared" ref="C117:N117" si="106">+C115*$B$31</f>
        <v>0</v>
      </c>
      <c r="D117" s="20">
        <f t="shared" si="106"/>
        <v>0</v>
      </c>
      <c r="E117" s="20">
        <f t="shared" si="106"/>
        <v>0</v>
      </c>
      <c r="F117" s="20">
        <f t="shared" si="106"/>
        <v>0</v>
      </c>
      <c r="G117" s="20">
        <f t="shared" si="106"/>
        <v>9.9510000000000005</v>
      </c>
      <c r="H117" s="20">
        <f t="shared" si="106"/>
        <v>9.9510000000000005</v>
      </c>
      <c r="I117" s="20">
        <f t="shared" si="106"/>
        <v>9.9510000000000005</v>
      </c>
      <c r="J117" s="20">
        <f t="shared" si="106"/>
        <v>9.827</v>
      </c>
      <c r="K117" s="20">
        <f t="shared" si="106"/>
        <v>8</v>
      </c>
      <c r="L117" s="20">
        <f t="shared" si="106"/>
        <v>8</v>
      </c>
      <c r="M117" s="20">
        <f t="shared" si="106"/>
        <v>8</v>
      </c>
      <c r="N117" s="20">
        <f t="shared" si="106"/>
        <v>8</v>
      </c>
      <c r="O117" s="12"/>
      <c r="P117" s="14">
        <f>SUM(C117:N117)</f>
        <v>71.680000000000007</v>
      </c>
    </row>
    <row r="118" spans="1:16"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15"/>
      <c r="P118" s="16"/>
    </row>
    <row r="120" spans="1:16" ht="15.75">
      <c r="A120" s="30" t="s">
        <v>35</v>
      </c>
      <c r="C120" s="35" t="s">
        <v>36</v>
      </c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7"/>
    </row>
    <row r="121" spans="1:16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8"/>
      <c r="O121" s="8"/>
      <c r="P121" s="9"/>
    </row>
    <row r="122" spans="1:16">
      <c r="C122" s="18">
        <v>44562</v>
      </c>
      <c r="D122" s="18">
        <v>44593</v>
      </c>
      <c r="E122" s="18">
        <v>44621</v>
      </c>
      <c r="F122" s="18">
        <v>44652</v>
      </c>
      <c r="G122" s="18">
        <v>44682</v>
      </c>
      <c r="H122" s="18">
        <v>44713</v>
      </c>
      <c r="I122" s="18">
        <v>44743</v>
      </c>
      <c r="J122" s="18">
        <v>44774</v>
      </c>
      <c r="K122" s="18">
        <v>44805</v>
      </c>
      <c r="L122" s="18">
        <v>44835</v>
      </c>
      <c r="M122" s="18">
        <v>44866</v>
      </c>
      <c r="N122" s="18">
        <v>44896</v>
      </c>
      <c r="O122" s="10"/>
      <c r="P122" s="11" t="s">
        <v>15</v>
      </c>
    </row>
    <row r="123" spans="1:16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2"/>
      <c r="O123" s="12"/>
      <c r="P123" s="13"/>
    </row>
    <row r="124" spans="1:16">
      <c r="A124" t="s">
        <v>20</v>
      </c>
      <c r="C124" s="20">
        <v>2500</v>
      </c>
      <c r="D124" s="20">
        <v>1500</v>
      </c>
      <c r="E124" s="20">
        <v>0</v>
      </c>
      <c r="F124" s="20">
        <v>0</v>
      </c>
      <c r="G124" s="20">
        <v>3500</v>
      </c>
      <c r="H124" s="20">
        <v>0</v>
      </c>
      <c r="I124" s="20">
        <v>1750</v>
      </c>
      <c r="J124" s="20">
        <v>500</v>
      </c>
      <c r="K124" s="20">
        <v>0</v>
      </c>
      <c r="L124" s="20">
        <v>0</v>
      </c>
      <c r="M124" s="20">
        <v>5000</v>
      </c>
      <c r="N124" s="20">
        <v>0</v>
      </c>
      <c r="O124" s="12"/>
      <c r="P124" s="14">
        <f>SUM(C124:N124)</f>
        <v>14750</v>
      </c>
    </row>
    <row r="125" spans="1:16">
      <c r="A125" t="s">
        <v>10</v>
      </c>
      <c r="C125" s="24"/>
      <c r="D125" s="24"/>
      <c r="E125" s="24"/>
      <c r="F125" s="20"/>
      <c r="G125" s="6">
        <v>2700</v>
      </c>
      <c r="H125" s="24"/>
      <c r="I125" s="24"/>
      <c r="J125" s="24"/>
      <c r="K125" s="24"/>
      <c r="L125" s="24"/>
      <c r="M125" s="24"/>
      <c r="N125" s="24"/>
      <c r="O125" s="12"/>
      <c r="P125" s="14">
        <f>SUM(C125:N125)</f>
        <v>2700</v>
      </c>
    </row>
    <row r="126" spans="1:16">
      <c r="C126" s="24"/>
      <c r="D126" s="24"/>
      <c r="E126" s="24"/>
      <c r="F126" s="20"/>
      <c r="G126" s="28"/>
      <c r="H126" s="24"/>
      <c r="I126" s="24"/>
      <c r="J126" s="24"/>
      <c r="K126" s="20"/>
      <c r="L126" s="24"/>
      <c r="M126" s="24"/>
      <c r="N126" s="24"/>
      <c r="O126" s="12"/>
      <c r="P126" s="14"/>
    </row>
    <row r="127" spans="1:16">
      <c r="A127" t="s">
        <v>18</v>
      </c>
      <c r="C127" s="21"/>
      <c r="D127" s="21"/>
      <c r="E127" s="21"/>
      <c r="F127" s="21"/>
      <c r="G127" s="21"/>
      <c r="H127" s="21"/>
      <c r="I127" s="21"/>
      <c r="J127" s="21"/>
      <c r="K127" s="7"/>
      <c r="L127" s="21"/>
      <c r="M127" s="21"/>
      <c r="N127" s="21"/>
      <c r="O127" s="29" t="s">
        <v>25</v>
      </c>
      <c r="P127" s="14"/>
    </row>
    <row r="128" spans="1:16" ht="15.75" thickBot="1">
      <c r="A128" t="s">
        <v>11</v>
      </c>
      <c r="C128" s="22">
        <f t="shared" ref="C128:N128" si="107">SUM(C124:C127)</f>
        <v>2500</v>
      </c>
      <c r="D128" s="22">
        <f t="shared" si="107"/>
        <v>1500</v>
      </c>
      <c r="E128" s="22">
        <f t="shared" si="107"/>
        <v>0</v>
      </c>
      <c r="F128" s="22">
        <f t="shared" si="107"/>
        <v>0</v>
      </c>
      <c r="G128" s="22">
        <f t="shared" si="107"/>
        <v>6200</v>
      </c>
      <c r="H128" s="22">
        <f t="shared" si="107"/>
        <v>0</v>
      </c>
      <c r="I128" s="22">
        <f t="shared" si="107"/>
        <v>1750</v>
      </c>
      <c r="J128" s="22">
        <f t="shared" si="107"/>
        <v>500</v>
      </c>
      <c r="K128" s="22">
        <f t="shared" si="107"/>
        <v>0</v>
      </c>
      <c r="L128" s="22">
        <f t="shared" si="107"/>
        <v>0</v>
      </c>
      <c r="M128" s="22">
        <f t="shared" si="107"/>
        <v>5000</v>
      </c>
      <c r="N128" s="22">
        <f t="shared" si="107"/>
        <v>0</v>
      </c>
      <c r="O128" s="12"/>
      <c r="P128" s="14">
        <f>SUM(C128:N128)</f>
        <v>17450</v>
      </c>
    </row>
    <row r="129" spans="1:16" ht="15.75" thickTop="1"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12"/>
      <c r="P129" s="13"/>
    </row>
    <row r="130" spans="1:16">
      <c r="A130" t="s">
        <v>28</v>
      </c>
      <c r="C130" s="20">
        <f>C128</f>
        <v>2500</v>
      </c>
      <c r="D130" s="20">
        <f>+C130+D128</f>
        <v>4000</v>
      </c>
      <c r="E130" s="20">
        <f t="shared" ref="E130:N130" si="108">+D130+E128</f>
        <v>4000</v>
      </c>
      <c r="F130" s="20">
        <f t="shared" si="108"/>
        <v>4000</v>
      </c>
      <c r="G130" s="20">
        <f t="shared" si="108"/>
        <v>10200</v>
      </c>
      <c r="H130" s="20">
        <f t="shared" si="108"/>
        <v>10200</v>
      </c>
      <c r="I130" s="20">
        <f t="shared" si="108"/>
        <v>11950</v>
      </c>
      <c r="J130" s="20">
        <f t="shared" si="108"/>
        <v>12450</v>
      </c>
      <c r="K130" s="20">
        <f t="shared" si="108"/>
        <v>12450</v>
      </c>
      <c r="L130" s="20">
        <f t="shared" si="108"/>
        <v>12450</v>
      </c>
      <c r="M130" s="20">
        <f t="shared" si="108"/>
        <v>17450</v>
      </c>
      <c r="N130" s="20">
        <f t="shared" si="108"/>
        <v>17450</v>
      </c>
      <c r="O130" s="12"/>
      <c r="P130" s="13"/>
    </row>
    <row r="131" spans="1:16">
      <c r="A131" t="s">
        <v>21</v>
      </c>
      <c r="C131" s="20">
        <f>+$B$9/12*1</f>
        <v>4975.5</v>
      </c>
      <c r="D131" s="20">
        <f>+$B$9/12*2</f>
        <v>9951</v>
      </c>
      <c r="E131" s="20">
        <f t="shared" ref="E131:F131" si="109">+$B$9/12*2</f>
        <v>9951</v>
      </c>
      <c r="F131" s="20">
        <f t="shared" si="109"/>
        <v>9951</v>
      </c>
      <c r="G131" s="20">
        <f>+$B$9/12*3</f>
        <v>14926.5</v>
      </c>
      <c r="H131" s="20">
        <f>+$B$9/12*3</f>
        <v>14926.5</v>
      </c>
      <c r="I131" s="20">
        <f>+$B$9/12*4</f>
        <v>19902</v>
      </c>
      <c r="J131" s="20">
        <f>+$B$9/12*5</f>
        <v>24877.5</v>
      </c>
      <c r="K131" s="20">
        <f>+$B$9/12*5</f>
        <v>24877.5</v>
      </c>
      <c r="L131" s="20">
        <f>+$B$9/12*5</f>
        <v>24877.5</v>
      </c>
      <c r="M131" s="20">
        <f>+$B$9/12*6</f>
        <v>29853</v>
      </c>
      <c r="N131" s="20">
        <f>+$B$9/12*6</f>
        <v>29853</v>
      </c>
      <c r="O131" s="12"/>
      <c r="P131" s="13"/>
    </row>
    <row r="132" spans="1:16">
      <c r="A132" t="s">
        <v>22</v>
      </c>
      <c r="C132" s="20">
        <v>0</v>
      </c>
      <c r="D132" s="20">
        <f>+C133</f>
        <v>2500</v>
      </c>
      <c r="E132" s="20">
        <f>+D132+D133</f>
        <v>4000</v>
      </c>
      <c r="F132" s="20">
        <f t="shared" ref="F132:N132" si="110">+E132+E133</f>
        <v>4000</v>
      </c>
      <c r="G132" s="20">
        <f t="shared" si="110"/>
        <v>4000</v>
      </c>
      <c r="H132" s="20">
        <f t="shared" si="110"/>
        <v>10200</v>
      </c>
      <c r="I132" s="20">
        <f t="shared" si="110"/>
        <v>10200</v>
      </c>
      <c r="J132" s="20">
        <f t="shared" si="110"/>
        <v>11950</v>
      </c>
      <c r="K132" s="20">
        <f t="shared" si="110"/>
        <v>12450</v>
      </c>
      <c r="L132" s="20">
        <f t="shared" si="110"/>
        <v>12450</v>
      </c>
      <c r="M132" s="20">
        <f t="shared" si="110"/>
        <v>12450</v>
      </c>
      <c r="N132" s="20">
        <f t="shared" si="110"/>
        <v>17450</v>
      </c>
      <c r="O132" s="12"/>
      <c r="P132" s="13"/>
    </row>
    <row r="133" spans="1:16">
      <c r="A133" t="s">
        <v>27</v>
      </c>
      <c r="C133" s="20">
        <f>MIN(C130,C131)</f>
        <v>2500</v>
      </c>
      <c r="D133" s="20">
        <f>MIN(D130,D131)-C134</f>
        <v>1500</v>
      </c>
      <c r="E133" s="20">
        <f t="shared" ref="E133" si="111">MIN(E130,E131)-D134</f>
        <v>0</v>
      </c>
      <c r="F133" s="20">
        <f t="shared" ref="F133" si="112">MIN(F130,F131)-E134</f>
        <v>0</v>
      </c>
      <c r="G133" s="20">
        <f t="shared" ref="G133" si="113">MIN(G130,G131)-F134</f>
        <v>6200</v>
      </c>
      <c r="H133" s="20">
        <f t="shared" ref="H133" si="114">MIN(H130,H131)-G134</f>
        <v>0</v>
      </c>
      <c r="I133" s="20">
        <f t="shared" ref="I133" si="115">MIN(I130,I131)-H134</f>
        <v>1750</v>
      </c>
      <c r="J133" s="20">
        <f t="shared" ref="J133" si="116">MIN(J130,J131)-I134</f>
        <v>500</v>
      </c>
      <c r="K133" s="20">
        <f t="shared" ref="K133" si="117">MIN(K130,K131)-J134</f>
        <v>0</v>
      </c>
      <c r="L133" s="20">
        <f t="shared" ref="L133" si="118">MIN(L130,L131)-K134</f>
        <v>0</v>
      </c>
      <c r="M133" s="20">
        <f t="shared" ref="M133" si="119">MIN(M130,M131)-L134</f>
        <v>5000</v>
      </c>
      <c r="N133" s="20">
        <f t="shared" ref="N133" si="120">MIN(N130,N131)-M134</f>
        <v>0</v>
      </c>
      <c r="O133" s="12"/>
      <c r="P133" s="13"/>
    </row>
    <row r="134" spans="1:16">
      <c r="A134" t="s">
        <v>23</v>
      </c>
      <c r="C134" s="20">
        <f>SUM(C133)</f>
        <v>2500</v>
      </c>
      <c r="D134" s="20">
        <f>+C134+D133</f>
        <v>4000</v>
      </c>
      <c r="E134" s="20">
        <f t="shared" ref="E134" si="121">+D134+E133</f>
        <v>4000</v>
      </c>
      <c r="F134" s="20">
        <f t="shared" ref="F134" si="122">+E134+F133</f>
        <v>4000</v>
      </c>
      <c r="G134" s="20">
        <f t="shared" ref="G134" si="123">+F134+G133</f>
        <v>10200</v>
      </c>
      <c r="H134" s="20">
        <f t="shared" ref="H134" si="124">+G134+H133</f>
        <v>10200</v>
      </c>
      <c r="I134" s="20">
        <f t="shared" ref="I134" si="125">+H134+I133</f>
        <v>11950</v>
      </c>
      <c r="J134" s="20">
        <f t="shared" ref="J134" si="126">+I134+J133</f>
        <v>12450</v>
      </c>
      <c r="K134" s="20">
        <f t="shared" ref="K134" si="127">+J134+K133</f>
        <v>12450</v>
      </c>
      <c r="L134" s="20">
        <f t="shared" ref="L134" si="128">+K134+L133</f>
        <v>12450</v>
      </c>
      <c r="M134" s="20">
        <f t="shared" ref="M134" si="129">+L134+M133</f>
        <v>17450</v>
      </c>
      <c r="N134" s="20">
        <f t="shared" ref="N134" si="130">+M134+N133</f>
        <v>17450</v>
      </c>
      <c r="O134" s="12"/>
      <c r="P134" s="13"/>
    </row>
    <row r="135" spans="1:16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12"/>
      <c r="P135" s="13"/>
    </row>
    <row r="136" spans="1:16">
      <c r="A136" t="s">
        <v>13</v>
      </c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12"/>
      <c r="P136" s="13"/>
    </row>
    <row r="137" spans="1:16">
      <c r="A137" t="s">
        <v>14</v>
      </c>
      <c r="C137" s="20">
        <f>+C133</f>
        <v>2500</v>
      </c>
      <c r="D137" s="20">
        <f t="shared" ref="D137:N137" si="131">+D133</f>
        <v>1500</v>
      </c>
      <c r="E137" s="20">
        <f t="shared" si="131"/>
        <v>0</v>
      </c>
      <c r="F137" s="20">
        <f t="shared" si="131"/>
        <v>0</v>
      </c>
      <c r="G137" s="20">
        <f t="shared" si="131"/>
        <v>6200</v>
      </c>
      <c r="H137" s="20">
        <f t="shared" si="131"/>
        <v>0</v>
      </c>
      <c r="I137" s="20">
        <f t="shared" si="131"/>
        <v>1750</v>
      </c>
      <c r="J137" s="20">
        <f t="shared" si="131"/>
        <v>500</v>
      </c>
      <c r="K137" s="20">
        <f t="shared" si="131"/>
        <v>0</v>
      </c>
      <c r="L137" s="20">
        <f t="shared" si="131"/>
        <v>0</v>
      </c>
      <c r="M137" s="20">
        <f t="shared" si="131"/>
        <v>5000</v>
      </c>
      <c r="N137" s="20">
        <f t="shared" si="131"/>
        <v>0</v>
      </c>
      <c r="O137" s="12"/>
      <c r="P137" s="14">
        <f>SUM(C137:N137)</f>
        <v>17450</v>
      </c>
    </row>
    <row r="138" spans="1:16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12"/>
      <c r="P138" s="13"/>
    </row>
    <row r="139" spans="1:16">
      <c r="A139" t="s">
        <v>54</v>
      </c>
      <c r="B139" s="4">
        <v>2E-3</v>
      </c>
      <c r="C139" s="20">
        <f t="shared" ref="C139:N139" si="132">+C137*$B$31</f>
        <v>5</v>
      </c>
      <c r="D139" s="20">
        <f t="shared" si="132"/>
        <v>3</v>
      </c>
      <c r="E139" s="20">
        <f t="shared" si="132"/>
        <v>0</v>
      </c>
      <c r="F139" s="20">
        <f t="shared" si="132"/>
        <v>0</v>
      </c>
      <c r="G139" s="20">
        <f t="shared" si="132"/>
        <v>12.4</v>
      </c>
      <c r="H139" s="20">
        <f t="shared" si="132"/>
        <v>0</v>
      </c>
      <c r="I139" s="20">
        <f t="shared" si="132"/>
        <v>3.5</v>
      </c>
      <c r="J139" s="20">
        <f t="shared" si="132"/>
        <v>1</v>
      </c>
      <c r="K139" s="20">
        <f t="shared" si="132"/>
        <v>0</v>
      </c>
      <c r="L139" s="20">
        <f t="shared" si="132"/>
        <v>0</v>
      </c>
      <c r="M139" s="20">
        <f t="shared" si="132"/>
        <v>10</v>
      </c>
      <c r="N139" s="20">
        <f t="shared" si="132"/>
        <v>0</v>
      </c>
      <c r="O139" s="12"/>
      <c r="P139" s="14">
        <f>SUM(C139:N139)</f>
        <v>34.9</v>
      </c>
    </row>
    <row r="140" spans="1:16"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15"/>
      <c r="P140" s="16"/>
    </row>
    <row r="142" spans="1:16" ht="15.75">
      <c r="A142" s="30" t="s">
        <v>29</v>
      </c>
      <c r="C142" s="35" t="s">
        <v>53</v>
      </c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7"/>
    </row>
    <row r="143" spans="1:16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8"/>
      <c r="O143" s="8"/>
      <c r="P143" s="9"/>
    </row>
    <row r="144" spans="1:16">
      <c r="C144" s="18">
        <v>44562</v>
      </c>
      <c r="D144" s="18">
        <v>44593</v>
      </c>
      <c r="E144" s="18">
        <v>44621</v>
      </c>
      <c r="F144" s="18">
        <v>44652</v>
      </c>
      <c r="G144" s="18">
        <v>44682</v>
      </c>
      <c r="H144" s="18">
        <v>44713</v>
      </c>
      <c r="I144" s="18">
        <v>44743</v>
      </c>
      <c r="J144" s="18">
        <v>44774</v>
      </c>
      <c r="K144" s="18">
        <v>44805</v>
      </c>
      <c r="L144" s="18">
        <v>44835</v>
      </c>
      <c r="M144" s="18">
        <v>44866</v>
      </c>
      <c r="N144" s="18">
        <v>44896</v>
      </c>
      <c r="O144" s="10"/>
      <c r="P144" s="11" t="s">
        <v>15</v>
      </c>
    </row>
    <row r="145" spans="1:16">
      <c r="A145" s="31" t="s">
        <v>43</v>
      </c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2"/>
      <c r="O145" s="12"/>
      <c r="P145" s="13"/>
    </row>
    <row r="146" spans="1:16">
      <c r="A146" t="s">
        <v>9</v>
      </c>
      <c r="C146" s="20">
        <v>1978.26</v>
      </c>
      <c r="D146" s="20">
        <v>3500</v>
      </c>
      <c r="E146" s="20">
        <v>3500</v>
      </c>
      <c r="F146" s="20">
        <v>3500</v>
      </c>
      <c r="G146" s="20">
        <v>3500</v>
      </c>
      <c r="H146" s="20">
        <v>3500</v>
      </c>
      <c r="I146" s="20">
        <v>3500</v>
      </c>
      <c r="J146" s="20">
        <v>3500</v>
      </c>
      <c r="K146" s="20">
        <v>3500</v>
      </c>
      <c r="L146" s="20">
        <v>3500</v>
      </c>
      <c r="M146" s="20">
        <v>3500</v>
      </c>
      <c r="N146" s="24">
        <v>3500</v>
      </c>
      <c r="O146" s="12"/>
      <c r="P146" s="14">
        <f>SUM(C146:N146)</f>
        <v>40478.26</v>
      </c>
    </row>
    <row r="147" spans="1:16">
      <c r="A147" t="s">
        <v>10</v>
      </c>
      <c r="C147" s="21"/>
      <c r="D147" s="21"/>
      <c r="E147" s="21"/>
      <c r="F147" s="21"/>
      <c r="G147" s="21">
        <f>((11*3500)+1978.26)*8%</f>
        <v>3238.2608</v>
      </c>
      <c r="H147" s="21"/>
      <c r="I147" s="21"/>
      <c r="J147" s="21"/>
      <c r="K147" s="21"/>
      <c r="L147" s="21"/>
      <c r="M147" s="21"/>
      <c r="N147" s="25"/>
      <c r="O147" s="12" t="s">
        <v>12</v>
      </c>
      <c r="P147" s="14">
        <f>SUM(C147:N147)</f>
        <v>3238.2608</v>
      </c>
    </row>
    <row r="148" spans="1:16" ht="15.75" thickBot="1">
      <c r="A148" t="s">
        <v>11</v>
      </c>
      <c r="C148" s="22">
        <f>SUM(C146:C147)</f>
        <v>1978.26</v>
      </c>
      <c r="D148" s="22">
        <f t="shared" ref="D148:N148" si="133">SUM(D146:D147)</f>
        <v>3500</v>
      </c>
      <c r="E148" s="22">
        <f t="shared" si="133"/>
        <v>3500</v>
      </c>
      <c r="F148" s="22">
        <f t="shared" si="133"/>
        <v>3500</v>
      </c>
      <c r="G148" s="22">
        <f t="shared" si="133"/>
        <v>6738.2608</v>
      </c>
      <c r="H148" s="22">
        <f t="shared" si="133"/>
        <v>3500</v>
      </c>
      <c r="I148" s="22">
        <f t="shared" si="133"/>
        <v>3500</v>
      </c>
      <c r="J148" s="22">
        <f t="shared" si="133"/>
        <v>3500</v>
      </c>
      <c r="K148" s="22">
        <f t="shared" si="133"/>
        <v>3500</v>
      </c>
      <c r="L148" s="22">
        <f t="shared" si="133"/>
        <v>3500</v>
      </c>
      <c r="M148" s="22">
        <f t="shared" si="133"/>
        <v>3500</v>
      </c>
      <c r="N148" s="22">
        <f t="shared" si="133"/>
        <v>3500</v>
      </c>
      <c r="O148" s="12"/>
      <c r="P148" s="14">
        <f>SUM(C148:N148)</f>
        <v>43716.520799999998</v>
      </c>
    </row>
    <row r="149" spans="1:16" ht="15.75" thickTop="1"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12"/>
      <c r="P149" s="13"/>
    </row>
    <row r="150" spans="1:16">
      <c r="A150" t="s">
        <v>28</v>
      </c>
      <c r="C150" s="20">
        <f>C148</f>
        <v>1978.26</v>
      </c>
      <c r="D150" s="20">
        <f>+C150+D148</f>
        <v>5478.26</v>
      </c>
      <c r="E150" s="20">
        <f t="shared" ref="E150" si="134">+D150+E148</f>
        <v>8978.26</v>
      </c>
      <c r="F150" s="20">
        <f t="shared" ref="F150" si="135">+E150+F148</f>
        <v>12478.26</v>
      </c>
      <c r="G150" s="20">
        <f t="shared" ref="G150" si="136">+F150+G148</f>
        <v>19216.520799999998</v>
      </c>
      <c r="H150" s="20">
        <f t="shared" ref="H150" si="137">+G150+H148</f>
        <v>22716.520799999998</v>
      </c>
      <c r="I150" s="20">
        <f t="shared" ref="I150" si="138">+H150+I148</f>
        <v>26216.520799999998</v>
      </c>
      <c r="J150" s="20">
        <f t="shared" ref="J150" si="139">+I150+J148</f>
        <v>29716.520799999998</v>
      </c>
      <c r="K150" s="20">
        <f t="shared" ref="K150" si="140">+J150+K148</f>
        <v>33216.520799999998</v>
      </c>
      <c r="L150" s="20">
        <f t="shared" ref="L150" si="141">+K150+L148</f>
        <v>36716.520799999998</v>
      </c>
      <c r="M150" s="20">
        <f t="shared" ref="M150" si="142">+L150+M148</f>
        <v>40216.520799999998</v>
      </c>
      <c r="N150" s="20">
        <f t="shared" ref="N150" si="143">+M150+N148</f>
        <v>43716.520799999998</v>
      </c>
      <c r="O150" s="12"/>
      <c r="P150" s="13"/>
    </row>
    <row r="151" spans="1:16">
      <c r="A151" t="s">
        <v>21</v>
      </c>
      <c r="C151" s="20">
        <f>+$B$9/12*1</f>
        <v>4975.5</v>
      </c>
      <c r="D151" s="20">
        <f>+$B$9/12*2</f>
        <v>9951</v>
      </c>
      <c r="E151" s="20">
        <f>+$B$9/12*3</f>
        <v>14926.5</v>
      </c>
      <c r="F151" s="20">
        <f>+$B$9/12*4</f>
        <v>19902</v>
      </c>
      <c r="G151" s="20">
        <f>+$B$9/12*5</f>
        <v>24877.5</v>
      </c>
      <c r="H151" s="20">
        <f>+$B$9/12*6</f>
        <v>29853</v>
      </c>
      <c r="I151" s="20">
        <f>+$B$9/12*7</f>
        <v>34828.5</v>
      </c>
      <c r="J151" s="20">
        <f>+$B$9/12*8</f>
        <v>39804</v>
      </c>
      <c r="K151" s="20">
        <f>+$B$9/12*9</f>
        <v>44779.5</v>
      </c>
      <c r="L151" s="20">
        <f>+$B$9/12*10</f>
        <v>49755</v>
      </c>
      <c r="M151" s="20">
        <f>+$B$9/12*11</f>
        <v>54730.5</v>
      </c>
      <c r="N151" s="20">
        <f>+$B$9/12*12</f>
        <v>59706</v>
      </c>
      <c r="O151" s="12"/>
      <c r="P151" s="13"/>
    </row>
    <row r="152" spans="1:16">
      <c r="A152" t="s">
        <v>22</v>
      </c>
      <c r="C152" s="20">
        <v>0</v>
      </c>
      <c r="D152" s="20">
        <f>+C153</f>
        <v>1978.26</v>
      </c>
      <c r="E152" s="20">
        <f>+D152+D153</f>
        <v>5478.26</v>
      </c>
      <c r="F152" s="20">
        <f t="shared" ref="F152" si="144">+E152+E153</f>
        <v>8978.26</v>
      </c>
      <c r="G152" s="20">
        <f t="shared" ref="G152" si="145">+F152+F153</f>
        <v>12478.26</v>
      </c>
      <c r="H152" s="20">
        <f t="shared" ref="H152" si="146">+G152+G153</f>
        <v>19216.520799999998</v>
      </c>
      <c r="I152" s="20">
        <f t="shared" ref="I152" si="147">+H152+H153</f>
        <v>22716.520799999998</v>
      </c>
      <c r="J152" s="20">
        <f t="shared" ref="J152" si="148">+I152+I153</f>
        <v>26216.520799999998</v>
      </c>
      <c r="K152" s="20">
        <f t="shared" ref="K152" si="149">+J152+J153</f>
        <v>29716.520799999998</v>
      </c>
      <c r="L152" s="20">
        <f t="shared" ref="L152" si="150">+K152+K153</f>
        <v>33216.520799999998</v>
      </c>
      <c r="M152" s="20">
        <f t="shared" ref="M152" si="151">+L152+L153</f>
        <v>36716.520799999998</v>
      </c>
      <c r="N152" s="20">
        <f t="shared" ref="N152" si="152">+M152+M153</f>
        <v>40216.520799999998</v>
      </c>
      <c r="O152" s="12"/>
      <c r="P152" s="13"/>
    </row>
    <row r="153" spans="1:16">
      <c r="A153" t="s">
        <v>27</v>
      </c>
      <c r="C153" s="20">
        <f>MIN(C150,C151)</f>
        <v>1978.26</v>
      </c>
      <c r="D153" s="20">
        <f>MIN(D150,D151)-C154</f>
        <v>3500</v>
      </c>
      <c r="E153" s="20">
        <f t="shared" ref="E153" si="153">MIN(E150,E151)-D154</f>
        <v>3500</v>
      </c>
      <c r="F153" s="20">
        <f t="shared" ref="F153" si="154">MIN(F150,F151)-E154</f>
        <v>3500</v>
      </c>
      <c r="G153" s="20">
        <f t="shared" ref="G153" si="155">MIN(G150,G151)-F154</f>
        <v>6738.2607999999982</v>
      </c>
      <c r="H153" s="20">
        <f t="shared" ref="H153" si="156">MIN(H150,H151)-G154</f>
        <v>3500</v>
      </c>
      <c r="I153" s="20">
        <f t="shared" ref="I153" si="157">MIN(I150,I151)-H154</f>
        <v>3500</v>
      </c>
      <c r="J153" s="20">
        <f t="shared" ref="J153" si="158">MIN(J150,J151)-I154</f>
        <v>3500</v>
      </c>
      <c r="K153" s="20">
        <f t="shared" ref="K153" si="159">MIN(K150,K151)-J154</f>
        <v>3500</v>
      </c>
      <c r="L153" s="20">
        <f t="shared" ref="L153" si="160">MIN(L150,L151)-K154</f>
        <v>3500</v>
      </c>
      <c r="M153" s="20">
        <f t="shared" ref="M153" si="161">MIN(M150,M151)-L154</f>
        <v>3500</v>
      </c>
      <c r="N153" s="20">
        <f t="shared" ref="N153" si="162">MIN(N150,N151)-M154</f>
        <v>3500</v>
      </c>
      <c r="O153" s="12"/>
      <c r="P153" s="13"/>
    </row>
    <row r="154" spans="1:16">
      <c r="A154" t="s">
        <v>23</v>
      </c>
      <c r="C154" s="20">
        <f>SUM(C153)</f>
        <v>1978.26</v>
      </c>
      <c r="D154" s="20">
        <f>+C154+D153</f>
        <v>5478.26</v>
      </c>
      <c r="E154" s="20">
        <f t="shared" ref="E154" si="163">+D154+E153</f>
        <v>8978.26</v>
      </c>
      <c r="F154" s="20">
        <f t="shared" ref="F154" si="164">+E154+F153</f>
        <v>12478.26</v>
      </c>
      <c r="G154" s="20">
        <f t="shared" ref="G154" si="165">+F154+G153</f>
        <v>19216.520799999998</v>
      </c>
      <c r="H154" s="20">
        <f t="shared" ref="H154" si="166">+G154+H153</f>
        <v>22716.520799999998</v>
      </c>
      <c r="I154" s="20">
        <f t="shared" ref="I154" si="167">+H154+I153</f>
        <v>26216.520799999998</v>
      </c>
      <c r="J154" s="20">
        <f t="shared" ref="J154" si="168">+I154+J153</f>
        <v>29716.520799999998</v>
      </c>
      <c r="K154" s="20">
        <f t="shared" ref="K154" si="169">+J154+K153</f>
        <v>33216.520799999998</v>
      </c>
      <c r="L154" s="20">
        <f t="shared" ref="L154" si="170">+K154+L153</f>
        <v>36716.520799999998</v>
      </c>
      <c r="M154" s="20">
        <f t="shared" ref="M154" si="171">+L154+M153</f>
        <v>40216.520799999998</v>
      </c>
      <c r="N154" s="20">
        <f t="shared" ref="N154" si="172">+M154+N153</f>
        <v>43716.520799999998</v>
      </c>
      <c r="O154" s="12"/>
      <c r="P154" s="13"/>
    </row>
    <row r="155" spans="1:16"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12"/>
      <c r="P155" s="13"/>
    </row>
    <row r="156" spans="1:16">
      <c r="A156" t="s">
        <v>13</v>
      </c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12"/>
      <c r="P156" s="13"/>
    </row>
    <row r="157" spans="1:16">
      <c r="A157" t="s">
        <v>14</v>
      </c>
      <c r="C157" s="20">
        <f>+C153</f>
        <v>1978.26</v>
      </c>
      <c r="D157" s="20">
        <f t="shared" ref="D157:N157" si="173">+D153</f>
        <v>3500</v>
      </c>
      <c r="E157" s="20">
        <f t="shared" si="173"/>
        <v>3500</v>
      </c>
      <c r="F157" s="20">
        <f t="shared" si="173"/>
        <v>3500</v>
      </c>
      <c r="G157" s="20">
        <f t="shared" si="173"/>
        <v>6738.2607999999982</v>
      </c>
      <c r="H157" s="20">
        <f t="shared" si="173"/>
        <v>3500</v>
      </c>
      <c r="I157" s="20">
        <f t="shared" si="173"/>
        <v>3500</v>
      </c>
      <c r="J157" s="20">
        <f t="shared" si="173"/>
        <v>3500</v>
      </c>
      <c r="K157" s="20">
        <f t="shared" si="173"/>
        <v>3500</v>
      </c>
      <c r="L157" s="20">
        <f t="shared" si="173"/>
        <v>3500</v>
      </c>
      <c r="M157" s="20">
        <f t="shared" si="173"/>
        <v>3500</v>
      </c>
      <c r="N157" s="20">
        <f t="shared" si="173"/>
        <v>3500</v>
      </c>
      <c r="O157" s="12"/>
      <c r="P157" s="14">
        <f>SUM(C157:N157)</f>
        <v>43716.520799999998</v>
      </c>
    </row>
    <row r="158" spans="1:16"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12"/>
      <c r="P158" s="13"/>
    </row>
    <row r="159" spans="1:16">
      <c r="A159" t="s">
        <v>54</v>
      </c>
      <c r="B159" s="4">
        <v>2E-3</v>
      </c>
      <c r="C159" s="20">
        <f t="shared" ref="C159:N159" si="174">+C157*$B$31</f>
        <v>3.9565200000000003</v>
      </c>
      <c r="D159" s="20">
        <f t="shared" si="174"/>
        <v>7</v>
      </c>
      <c r="E159" s="20">
        <f t="shared" si="174"/>
        <v>7</v>
      </c>
      <c r="F159" s="20">
        <f t="shared" si="174"/>
        <v>7</v>
      </c>
      <c r="G159" s="20">
        <f t="shared" si="174"/>
        <v>13.476521599999996</v>
      </c>
      <c r="H159" s="20">
        <f t="shared" si="174"/>
        <v>7</v>
      </c>
      <c r="I159" s="20">
        <f t="shared" si="174"/>
        <v>7</v>
      </c>
      <c r="J159" s="20">
        <f t="shared" si="174"/>
        <v>7</v>
      </c>
      <c r="K159" s="20">
        <f t="shared" si="174"/>
        <v>7</v>
      </c>
      <c r="L159" s="20">
        <f t="shared" si="174"/>
        <v>7</v>
      </c>
      <c r="M159" s="20">
        <f t="shared" si="174"/>
        <v>7</v>
      </c>
      <c r="N159" s="20">
        <f t="shared" si="174"/>
        <v>7</v>
      </c>
      <c r="O159" s="12"/>
      <c r="P159" s="14">
        <f>SUM(C159:N159)</f>
        <v>87.433041599999996</v>
      </c>
    </row>
    <row r="160" spans="1:16"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15"/>
      <c r="P160" s="16"/>
    </row>
    <row r="162" spans="1:16" ht="15.75">
      <c r="A162" s="30" t="s">
        <v>30</v>
      </c>
      <c r="C162" s="35" t="s">
        <v>44</v>
      </c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7"/>
    </row>
    <row r="163" spans="1:16"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8"/>
      <c r="O163" s="8"/>
      <c r="P163" s="9"/>
    </row>
    <row r="164" spans="1:16">
      <c r="C164" s="18">
        <v>43466</v>
      </c>
      <c r="D164" s="18">
        <v>43497</v>
      </c>
      <c r="E164" s="18">
        <v>43525</v>
      </c>
      <c r="F164" s="18">
        <v>43556</v>
      </c>
      <c r="G164" s="18">
        <v>43586</v>
      </c>
      <c r="H164" s="18">
        <v>43617</v>
      </c>
      <c r="I164" s="18">
        <v>43647</v>
      </c>
      <c r="J164" s="18">
        <v>43678</v>
      </c>
      <c r="K164" s="18">
        <v>43709</v>
      </c>
      <c r="L164" s="18">
        <v>43739</v>
      </c>
      <c r="M164" s="18">
        <v>43770</v>
      </c>
      <c r="N164" s="23">
        <v>43800</v>
      </c>
      <c r="O164" s="10"/>
      <c r="P164" s="11" t="s">
        <v>15</v>
      </c>
    </row>
    <row r="165" spans="1:16">
      <c r="A165" s="31" t="s">
        <v>43</v>
      </c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2"/>
      <c r="O165" s="12"/>
      <c r="P165" s="13"/>
    </row>
    <row r="166" spans="1:16">
      <c r="A166" t="s">
        <v>9</v>
      </c>
      <c r="C166" s="20">
        <v>2260.87</v>
      </c>
      <c r="D166" s="20">
        <v>4000</v>
      </c>
      <c r="E166" s="20">
        <v>4000</v>
      </c>
      <c r="F166" s="20">
        <v>4000</v>
      </c>
      <c r="G166" s="20">
        <v>4000</v>
      </c>
      <c r="H166" s="20">
        <v>4000</v>
      </c>
      <c r="I166" s="20">
        <v>4000</v>
      </c>
      <c r="J166" s="20">
        <v>4000</v>
      </c>
      <c r="K166" s="20">
        <v>4000</v>
      </c>
      <c r="L166" s="20">
        <v>4000</v>
      </c>
      <c r="M166" s="20">
        <v>4000</v>
      </c>
      <c r="N166" s="20">
        <v>4000</v>
      </c>
      <c r="O166" s="12"/>
      <c r="P166" s="14">
        <f>SUM(C166:N166)</f>
        <v>46260.869999999995</v>
      </c>
    </row>
    <row r="167" spans="1:16">
      <c r="A167" t="s">
        <v>10</v>
      </c>
      <c r="C167" s="24"/>
      <c r="D167" s="24"/>
      <c r="E167" s="24"/>
      <c r="F167" s="20"/>
      <c r="G167" s="6">
        <f>((11*4000)+2260.87)*8%</f>
        <v>3700.8696000000004</v>
      </c>
      <c r="H167" s="24"/>
      <c r="I167" s="24"/>
      <c r="J167" s="24"/>
      <c r="K167" s="24"/>
      <c r="L167" s="24"/>
      <c r="M167" s="24"/>
      <c r="N167" s="24"/>
      <c r="O167" s="12"/>
      <c r="P167" s="14">
        <f>SUM(C167:N167)</f>
        <v>3700.8696000000004</v>
      </c>
    </row>
    <row r="168" spans="1:16">
      <c r="A168" t="s">
        <v>24</v>
      </c>
      <c r="C168" s="21"/>
      <c r="D168" s="21"/>
      <c r="E168" s="21"/>
      <c r="F168" s="21"/>
      <c r="G168" s="21"/>
      <c r="H168" s="21"/>
      <c r="I168" s="21"/>
      <c r="J168" s="21"/>
      <c r="K168" s="7">
        <v>6250</v>
      </c>
      <c r="L168" s="21"/>
      <c r="M168" s="21"/>
      <c r="N168" s="21"/>
      <c r="O168" s="29" t="s">
        <v>25</v>
      </c>
      <c r="P168" s="14"/>
    </row>
    <row r="169" spans="1:16" ht="15.75" thickBot="1">
      <c r="A169" t="s">
        <v>11</v>
      </c>
      <c r="C169" s="22">
        <f t="shared" ref="C169" si="175">SUM(C166:C168)</f>
        <v>2260.87</v>
      </c>
      <c r="D169" s="22">
        <f t="shared" ref="D169" si="176">SUM(D166:D168)</f>
        <v>4000</v>
      </c>
      <c r="E169" s="22">
        <f t="shared" ref="E169" si="177">SUM(E166:E168)</f>
        <v>4000</v>
      </c>
      <c r="F169" s="22">
        <f t="shared" ref="F169" si="178">SUM(F166:F168)</f>
        <v>4000</v>
      </c>
      <c r="G169" s="22">
        <f t="shared" ref="G169" si="179">SUM(G166:G168)</f>
        <v>7700.8696</v>
      </c>
      <c r="H169" s="22">
        <f t="shared" ref="H169" si="180">SUM(H166:H168)</f>
        <v>4000</v>
      </c>
      <c r="I169" s="22">
        <f t="shared" ref="I169" si="181">SUM(I166:I168)</f>
        <v>4000</v>
      </c>
      <c r="J169" s="22">
        <f t="shared" ref="J169" si="182">SUM(J166:J168)</f>
        <v>4000</v>
      </c>
      <c r="K169" s="22">
        <f t="shared" ref="K169" si="183">SUM(K166:K168)</f>
        <v>10250</v>
      </c>
      <c r="L169" s="22">
        <f t="shared" ref="L169" si="184">SUM(L166:L168)</f>
        <v>4000</v>
      </c>
      <c r="M169" s="22">
        <f t="shared" ref="M169" si="185">SUM(M166:M168)</f>
        <v>4000</v>
      </c>
      <c r="N169" s="22">
        <f t="shared" ref="N169" si="186">SUM(N166:N168)</f>
        <v>4000</v>
      </c>
      <c r="O169" s="12"/>
      <c r="P169" s="14">
        <f>SUM(C169:N169)</f>
        <v>56211.739600000001</v>
      </c>
    </row>
    <row r="170" spans="1:16" ht="15.75" thickTop="1"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12"/>
      <c r="P170" s="13"/>
    </row>
    <row r="171" spans="1:16">
      <c r="A171" t="s">
        <v>28</v>
      </c>
      <c r="C171" s="20">
        <f>C169</f>
        <v>2260.87</v>
      </c>
      <c r="D171" s="20">
        <f>+C171+D169</f>
        <v>6260.87</v>
      </c>
      <c r="E171" s="20">
        <f t="shared" ref="E171" si="187">+D171+E169</f>
        <v>10260.869999999999</v>
      </c>
      <c r="F171" s="20">
        <f t="shared" ref="F171" si="188">+E171+F169</f>
        <v>14260.869999999999</v>
      </c>
      <c r="G171" s="20">
        <f t="shared" ref="G171" si="189">+F171+G169</f>
        <v>21961.739600000001</v>
      </c>
      <c r="H171" s="20">
        <f t="shared" ref="H171" si="190">+G171+H169</f>
        <v>25961.739600000001</v>
      </c>
      <c r="I171" s="20">
        <f t="shared" ref="I171" si="191">+H171+I169</f>
        <v>29961.739600000001</v>
      </c>
      <c r="J171" s="20">
        <f t="shared" ref="J171" si="192">+I171+J169</f>
        <v>33961.739600000001</v>
      </c>
      <c r="K171" s="20">
        <f t="shared" ref="K171" si="193">+J171+K169</f>
        <v>44211.739600000001</v>
      </c>
      <c r="L171" s="20">
        <f t="shared" ref="L171" si="194">+K171+L169</f>
        <v>48211.739600000001</v>
      </c>
      <c r="M171" s="20">
        <f t="shared" ref="M171" si="195">+L171+M169</f>
        <v>52211.739600000001</v>
      </c>
      <c r="N171" s="20">
        <f t="shared" ref="N171" si="196">+M171+N169</f>
        <v>56211.739600000001</v>
      </c>
      <c r="O171" s="12"/>
      <c r="P171" s="13"/>
    </row>
    <row r="172" spans="1:16">
      <c r="A172" t="s">
        <v>21</v>
      </c>
      <c r="C172" s="20">
        <f>+$B$9/12*1</f>
        <v>4975.5</v>
      </c>
      <c r="D172" s="20">
        <f>+$B$9/12*2</f>
        <v>9951</v>
      </c>
      <c r="E172" s="20">
        <f>+$B$9/12*3</f>
        <v>14926.5</v>
      </c>
      <c r="F172" s="20">
        <f>+$B$9/12*4</f>
        <v>19902</v>
      </c>
      <c r="G172" s="20">
        <f>+$B$9/12*5</f>
        <v>24877.5</v>
      </c>
      <c r="H172" s="20">
        <f>+$B$9/12*6</f>
        <v>29853</v>
      </c>
      <c r="I172" s="20">
        <f>+$B$9/12*7</f>
        <v>34828.5</v>
      </c>
      <c r="J172" s="20">
        <f>+$B$9/12*8</f>
        <v>39804</v>
      </c>
      <c r="K172" s="20">
        <f>+$B$9/12*9</f>
        <v>44779.5</v>
      </c>
      <c r="L172" s="20">
        <f>+$B$9/12*10</f>
        <v>49755</v>
      </c>
      <c r="M172" s="20">
        <f>+$B$9/12*11</f>
        <v>54730.5</v>
      </c>
      <c r="N172" s="20">
        <f>+$B$9/12*12</f>
        <v>59706</v>
      </c>
      <c r="O172" s="12"/>
      <c r="P172" s="13"/>
    </row>
    <row r="173" spans="1:16">
      <c r="A173" t="s">
        <v>22</v>
      </c>
      <c r="C173" s="20">
        <v>0</v>
      </c>
      <c r="D173" s="20">
        <f>+C174</f>
        <v>2260.87</v>
      </c>
      <c r="E173" s="20">
        <f>+D173+D174</f>
        <v>6260.87</v>
      </c>
      <c r="F173" s="20">
        <f t="shared" ref="F173" si="197">+E173+E174</f>
        <v>10260.869999999999</v>
      </c>
      <c r="G173" s="20">
        <f t="shared" ref="G173" si="198">+F173+F174</f>
        <v>14260.869999999999</v>
      </c>
      <c r="H173" s="20">
        <f t="shared" ref="H173" si="199">+G173+G174</f>
        <v>21961.739600000001</v>
      </c>
      <c r="I173" s="20">
        <f t="shared" ref="I173" si="200">+H173+H174</f>
        <v>25961.739600000001</v>
      </c>
      <c r="J173" s="20">
        <f t="shared" ref="J173" si="201">+I173+I174</f>
        <v>29961.739600000001</v>
      </c>
      <c r="K173" s="20">
        <f t="shared" ref="K173" si="202">+J173+J174</f>
        <v>33961.739600000001</v>
      </c>
      <c r="L173" s="20">
        <f t="shared" ref="L173" si="203">+K173+K174</f>
        <v>44211.739600000001</v>
      </c>
      <c r="M173" s="20">
        <f t="shared" ref="M173" si="204">+L173+L174</f>
        <v>48211.739600000001</v>
      </c>
      <c r="N173" s="20">
        <f t="shared" ref="N173" si="205">+M173+M174</f>
        <v>52211.739600000001</v>
      </c>
      <c r="O173" s="12"/>
      <c r="P173" s="13"/>
    </row>
    <row r="174" spans="1:16">
      <c r="A174" t="s">
        <v>27</v>
      </c>
      <c r="C174" s="20">
        <f>MIN(C171,C172)</f>
        <v>2260.87</v>
      </c>
      <c r="D174" s="20">
        <f>MIN(D171,D172)-C175</f>
        <v>4000</v>
      </c>
      <c r="E174" s="20">
        <f t="shared" ref="E174" si="206">MIN(E171,E172)-D175</f>
        <v>3999.9999999999991</v>
      </c>
      <c r="F174" s="20">
        <f t="shared" ref="F174" si="207">MIN(F171,F172)-E175</f>
        <v>4000</v>
      </c>
      <c r="G174" s="20">
        <f t="shared" ref="G174" si="208">MIN(G171,G172)-F175</f>
        <v>7700.8696000000018</v>
      </c>
      <c r="H174" s="20">
        <f t="shared" ref="H174" si="209">MIN(H171,H172)-G175</f>
        <v>4000</v>
      </c>
      <c r="I174" s="20">
        <f t="shared" ref="I174" si="210">MIN(I171,I172)-H175</f>
        <v>4000</v>
      </c>
      <c r="J174" s="20">
        <f t="shared" ref="J174" si="211">MIN(J171,J172)-I175</f>
        <v>4000</v>
      </c>
      <c r="K174" s="20">
        <f t="shared" ref="K174" si="212">MIN(K171,K172)-J175</f>
        <v>10250</v>
      </c>
      <c r="L174" s="20">
        <f t="shared" ref="L174" si="213">MIN(L171,L172)-K175</f>
        <v>4000</v>
      </c>
      <c r="M174" s="20">
        <f t="shared" ref="M174" si="214">MIN(M171,M172)-L175</f>
        <v>4000</v>
      </c>
      <c r="N174" s="20">
        <f t="shared" ref="N174" si="215">MIN(N171,N172)-M175</f>
        <v>4000</v>
      </c>
      <c r="O174" s="12"/>
      <c r="P174" s="13"/>
    </row>
    <row r="175" spans="1:16">
      <c r="A175" t="s">
        <v>23</v>
      </c>
      <c r="C175" s="20">
        <f>SUM(C174)</f>
        <v>2260.87</v>
      </c>
      <c r="D175" s="20">
        <f>+C175+D174</f>
        <v>6260.87</v>
      </c>
      <c r="E175" s="20">
        <f t="shared" ref="E175" si="216">+D175+E174</f>
        <v>10260.869999999999</v>
      </c>
      <c r="F175" s="20">
        <f t="shared" ref="F175" si="217">+E175+F174</f>
        <v>14260.869999999999</v>
      </c>
      <c r="G175" s="20">
        <f t="shared" ref="G175" si="218">+F175+G174</f>
        <v>21961.739600000001</v>
      </c>
      <c r="H175" s="20">
        <f t="shared" ref="H175" si="219">+G175+H174</f>
        <v>25961.739600000001</v>
      </c>
      <c r="I175" s="20">
        <f t="shared" ref="I175" si="220">+H175+I174</f>
        <v>29961.739600000001</v>
      </c>
      <c r="J175" s="20">
        <f t="shared" ref="J175" si="221">+I175+J174</f>
        <v>33961.739600000001</v>
      </c>
      <c r="K175" s="20">
        <f t="shared" ref="K175" si="222">+J175+K174</f>
        <v>44211.739600000001</v>
      </c>
      <c r="L175" s="20">
        <f t="shared" ref="L175" si="223">+K175+L174</f>
        <v>48211.739600000001</v>
      </c>
      <c r="M175" s="20">
        <f t="shared" ref="M175" si="224">+L175+M174</f>
        <v>52211.739600000001</v>
      </c>
      <c r="N175" s="20">
        <f t="shared" ref="N175" si="225">+M175+N174</f>
        <v>56211.739600000001</v>
      </c>
      <c r="O175" s="12"/>
      <c r="P175" s="13"/>
    </row>
    <row r="176" spans="1:16"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12"/>
      <c r="P176" s="13"/>
    </row>
    <row r="177" spans="1:16">
      <c r="A177" t="s">
        <v>13</v>
      </c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12"/>
      <c r="P177" s="13"/>
    </row>
    <row r="178" spans="1:16">
      <c r="A178" t="s">
        <v>14</v>
      </c>
      <c r="C178" s="20">
        <f>+C174</f>
        <v>2260.87</v>
      </c>
      <c r="D178" s="20">
        <f t="shared" ref="D178:N178" si="226">+D174</f>
        <v>4000</v>
      </c>
      <c r="E178" s="20">
        <f t="shared" si="226"/>
        <v>3999.9999999999991</v>
      </c>
      <c r="F178" s="20">
        <f t="shared" si="226"/>
        <v>4000</v>
      </c>
      <c r="G178" s="20">
        <f t="shared" si="226"/>
        <v>7700.8696000000018</v>
      </c>
      <c r="H178" s="20">
        <f t="shared" si="226"/>
        <v>4000</v>
      </c>
      <c r="I178" s="20">
        <f t="shared" si="226"/>
        <v>4000</v>
      </c>
      <c r="J178" s="20">
        <f t="shared" si="226"/>
        <v>4000</v>
      </c>
      <c r="K178" s="20">
        <f t="shared" si="226"/>
        <v>10250</v>
      </c>
      <c r="L178" s="20">
        <f t="shared" si="226"/>
        <v>4000</v>
      </c>
      <c r="M178" s="20">
        <f t="shared" si="226"/>
        <v>4000</v>
      </c>
      <c r="N178" s="20">
        <f t="shared" si="226"/>
        <v>4000</v>
      </c>
      <c r="O178" s="12"/>
      <c r="P178" s="14">
        <f>SUM(C178:N178)</f>
        <v>56211.739600000001</v>
      </c>
    </row>
    <row r="179" spans="1:16"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12"/>
      <c r="P179" s="13"/>
    </row>
    <row r="180" spans="1:16">
      <c r="A180" t="s">
        <v>54</v>
      </c>
      <c r="B180" s="4">
        <v>2E-3</v>
      </c>
      <c r="C180" s="20">
        <f t="shared" ref="C180:N180" si="227">+C178*$B$31</f>
        <v>4.5217400000000003</v>
      </c>
      <c r="D180" s="20">
        <f t="shared" si="227"/>
        <v>8</v>
      </c>
      <c r="E180" s="20">
        <f t="shared" si="227"/>
        <v>7.9999999999999982</v>
      </c>
      <c r="F180" s="20">
        <f t="shared" si="227"/>
        <v>8</v>
      </c>
      <c r="G180" s="20">
        <f t="shared" si="227"/>
        <v>15.401739200000003</v>
      </c>
      <c r="H180" s="20">
        <f t="shared" si="227"/>
        <v>8</v>
      </c>
      <c r="I180" s="20">
        <f t="shared" si="227"/>
        <v>8</v>
      </c>
      <c r="J180" s="20">
        <f t="shared" si="227"/>
        <v>8</v>
      </c>
      <c r="K180" s="20">
        <f t="shared" si="227"/>
        <v>20.5</v>
      </c>
      <c r="L180" s="20">
        <f t="shared" si="227"/>
        <v>8</v>
      </c>
      <c r="M180" s="20">
        <f t="shared" si="227"/>
        <v>8</v>
      </c>
      <c r="N180" s="20">
        <f t="shared" si="227"/>
        <v>8</v>
      </c>
      <c r="O180" s="12"/>
      <c r="P180" s="14">
        <f>SUM(C180:N180)</f>
        <v>112.4234792</v>
      </c>
    </row>
    <row r="181" spans="1:16"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15"/>
      <c r="P181" s="16"/>
    </row>
    <row r="183" spans="1:16" ht="15.75">
      <c r="A183" s="30" t="s">
        <v>31</v>
      </c>
      <c r="C183" s="35" t="s">
        <v>45</v>
      </c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7"/>
    </row>
    <row r="184" spans="1:16"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8"/>
      <c r="O184" s="8"/>
      <c r="P184" s="9"/>
    </row>
    <row r="185" spans="1:16">
      <c r="C185" s="18">
        <v>44562</v>
      </c>
      <c r="D185" s="18">
        <v>44593</v>
      </c>
      <c r="E185" s="18">
        <v>44621</v>
      </c>
      <c r="F185" s="18">
        <v>44652</v>
      </c>
      <c r="G185" s="18">
        <v>44682</v>
      </c>
      <c r="H185" s="18">
        <v>44713</v>
      </c>
      <c r="I185" s="18">
        <v>44743</v>
      </c>
      <c r="J185" s="18">
        <v>44774</v>
      </c>
      <c r="K185" s="18">
        <v>44805</v>
      </c>
      <c r="L185" s="18">
        <v>44835</v>
      </c>
      <c r="M185" s="18">
        <v>44866</v>
      </c>
      <c r="N185" s="18">
        <v>44896</v>
      </c>
      <c r="O185" s="10"/>
      <c r="P185" s="11" t="s">
        <v>15</v>
      </c>
    </row>
    <row r="186" spans="1:16"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2"/>
      <c r="O186" s="12"/>
      <c r="P186" s="13"/>
    </row>
    <row r="187" spans="1:16">
      <c r="A187" t="s">
        <v>19</v>
      </c>
      <c r="C187" s="20">
        <v>2100</v>
      </c>
      <c r="D187" s="20">
        <v>3500</v>
      </c>
      <c r="E187" s="20">
        <v>3500</v>
      </c>
      <c r="F187" s="20">
        <v>3500</v>
      </c>
      <c r="G187" s="20">
        <v>3500</v>
      </c>
      <c r="H187" s="20">
        <v>3500</v>
      </c>
      <c r="I187" s="20">
        <v>3500</v>
      </c>
      <c r="J187" s="20">
        <v>3500</v>
      </c>
      <c r="K187" s="20">
        <v>3500</v>
      </c>
      <c r="L187" s="20">
        <v>3500</v>
      </c>
      <c r="M187" s="20">
        <v>3500</v>
      </c>
      <c r="N187" s="20">
        <v>3500</v>
      </c>
      <c r="O187" s="12"/>
      <c r="P187" s="14">
        <f>SUM(C187:N187)</f>
        <v>40600</v>
      </c>
    </row>
    <row r="188" spans="1:16">
      <c r="A188" t="s">
        <v>10</v>
      </c>
      <c r="C188" s="24"/>
      <c r="D188" s="24"/>
      <c r="E188" s="24"/>
      <c r="F188" s="20"/>
      <c r="G188" s="6">
        <f>((11*3500)+2100)*8%</f>
        <v>3248</v>
      </c>
      <c r="H188" s="24"/>
      <c r="I188" s="24"/>
      <c r="J188" s="24"/>
      <c r="K188" s="24"/>
      <c r="L188" s="24"/>
      <c r="M188" s="24"/>
      <c r="N188" s="24"/>
      <c r="O188" s="12"/>
      <c r="P188" s="14">
        <f>SUM(C188:N188)</f>
        <v>3248</v>
      </c>
    </row>
    <row r="189" spans="1:16">
      <c r="A189" s="32" t="s">
        <v>46</v>
      </c>
      <c r="B189" s="31"/>
      <c r="C189" s="21"/>
      <c r="D189" s="21"/>
      <c r="E189" s="21"/>
      <c r="F189" s="21"/>
      <c r="G189" s="21"/>
      <c r="H189" s="21"/>
      <c r="I189" s="21"/>
      <c r="J189" s="21"/>
      <c r="K189" s="7"/>
      <c r="L189" s="21"/>
      <c r="M189" s="21"/>
      <c r="N189" s="21"/>
      <c r="O189" s="29" t="s">
        <v>25</v>
      </c>
      <c r="P189" s="14"/>
    </row>
    <row r="190" spans="1:16" ht="15.75" thickBot="1">
      <c r="A190" t="s">
        <v>11</v>
      </c>
      <c r="C190" s="22">
        <f t="shared" ref="C190" si="228">SUM(C187:C189)</f>
        <v>2100</v>
      </c>
      <c r="D190" s="22">
        <f t="shared" ref="D190" si="229">SUM(D187:D189)</f>
        <v>3500</v>
      </c>
      <c r="E190" s="22">
        <f t="shared" ref="E190" si="230">SUM(E187:E189)</f>
        <v>3500</v>
      </c>
      <c r="F190" s="22">
        <f t="shared" ref="F190" si="231">SUM(F187:F189)</f>
        <v>3500</v>
      </c>
      <c r="G190" s="22">
        <f t="shared" ref="G190" si="232">SUM(G187:G189)</f>
        <v>6748</v>
      </c>
      <c r="H190" s="22">
        <f t="shared" ref="H190" si="233">SUM(H187:H189)</f>
        <v>3500</v>
      </c>
      <c r="I190" s="22">
        <f t="shared" ref="I190" si="234">SUM(I187:I189)</f>
        <v>3500</v>
      </c>
      <c r="J190" s="22">
        <f t="shared" ref="J190" si="235">SUM(J187:J189)</f>
        <v>3500</v>
      </c>
      <c r="K190" s="22">
        <f t="shared" ref="K190" si="236">SUM(K187:K189)</f>
        <v>3500</v>
      </c>
      <c r="L190" s="22">
        <f t="shared" ref="L190" si="237">SUM(L187:L189)</f>
        <v>3500</v>
      </c>
      <c r="M190" s="22">
        <f t="shared" ref="M190" si="238">SUM(M187:M189)</f>
        <v>3500</v>
      </c>
      <c r="N190" s="22">
        <f t="shared" ref="N190" si="239">SUM(N187:N189)</f>
        <v>3500</v>
      </c>
      <c r="O190" s="12"/>
      <c r="P190" s="14">
        <f>SUM(C190:N190)</f>
        <v>43848</v>
      </c>
    </row>
    <row r="191" spans="1:16" ht="15.75" thickTop="1"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12"/>
      <c r="P191" s="13"/>
    </row>
    <row r="192" spans="1:16">
      <c r="A192" t="s">
        <v>28</v>
      </c>
      <c r="C192" s="20">
        <f>C190</f>
        <v>2100</v>
      </c>
      <c r="D192" s="20">
        <f>+C192+D190</f>
        <v>5600</v>
      </c>
      <c r="E192" s="20">
        <f t="shared" ref="E192" si="240">+D192+E190</f>
        <v>9100</v>
      </c>
      <c r="F192" s="20">
        <f t="shared" ref="F192" si="241">+E192+F190</f>
        <v>12600</v>
      </c>
      <c r="G192" s="20">
        <f t="shared" ref="G192" si="242">+F192+G190</f>
        <v>19348</v>
      </c>
      <c r="H192" s="20">
        <f t="shared" ref="H192" si="243">+G192+H190</f>
        <v>22848</v>
      </c>
      <c r="I192" s="20">
        <f t="shared" ref="I192" si="244">+H192+I190</f>
        <v>26348</v>
      </c>
      <c r="J192" s="20">
        <f t="shared" ref="J192" si="245">+I192+J190</f>
        <v>29848</v>
      </c>
      <c r="K192" s="20">
        <f t="shared" ref="K192" si="246">+J192+K190</f>
        <v>33348</v>
      </c>
      <c r="L192" s="20">
        <f t="shared" ref="L192" si="247">+K192+L190</f>
        <v>36848</v>
      </c>
      <c r="M192" s="20">
        <f t="shared" ref="M192" si="248">+L192+M190</f>
        <v>40348</v>
      </c>
      <c r="N192" s="20">
        <f t="shared" ref="N192" si="249">+M192+N190</f>
        <v>43848</v>
      </c>
      <c r="O192" s="12"/>
      <c r="P192" s="13"/>
    </row>
    <row r="193" spans="1:16">
      <c r="A193" t="s">
        <v>21</v>
      </c>
      <c r="C193" s="20">
        <f>+$B$9/12*1</f>
        <v>4975.5</v>
      </c>
      <c r="D193" s="20">
        <f>+$B$9/12*2</f>
        <v>9951</v>
      </c>
      <c r="E193" s="20">
        <f>+$B$9/12*3</f>
        <v>14926.5</v>
      </c>
      <c r="F193" s="20">
        <f>+$B$9/12*4</f>
        <v>19902</v>
      </c>
      <c r="G193" s="20">
        <f>+$B$9/12*5</f>
        <v>24877.5</v>
      </c>
      <c r="H193" s="20">
        <f>+$B$9/12*6</f>
        <v>29853</v>
      </c>
      <c r="I193" s="20">
        <f>+$B$9/12*7</f>
        <v>34828.5</v>
      </c>
      <c r="J193" s="20">
        <f>+$B$9/12*8</f>
        <v>39804</v>
      </c>
      <c r="K193" s="20">
        <f>+$B$9/12*9</f>
        <v>44779.5</v>
      </c>
      <c r="L193" s="20">
        <f>+$B$9/12*10</f>
        <v>49755</v>
      </c>
      <c r="M193" s="20">
        <f>+$B$9/12*11</f>
        <v>54730.5</v>
      </c>
      <c r="N193" s="20">
        <f>+$B$9/12*12</f>
        <v>59706</v>
      </c>
      <c r="O193" s="12"/>
      <c r="P193" s="13"/>
    </row>
    <row r="194" spans="1:16">
      <c r="A194" t="s">
        <v>22</v>
      </c>
      <c r="C194" s="20">
        <v>0</v>
      </c>
      <c r="D194" s="20">
        <f>+C195</f>
        <v>2100</v>
      </c>
      <c r="E194" s="20">
        <f>+D194+D195</f>
        <v>5600</v>
      </c>
      <c r="F194" s="20">
        <f t="shared" ref="F194" si="250">+E194+E195</f>
        <v>9100</v>
      </c>
      <c r="G194" s="20">
        <f t="shared" ref="G194" si="251">+F194+F195</f>
        <v>12600</v>
      </c>
      <c r="H194" s="20">
        <f t="shared" ref="H194" si="252">+G194+G195</f>
        <v>19348</v>
      </c>
      <c r="I194" s="20">
        <f t="shared" ref="I194" si="253">+H194+H195</f>
        <v>22848</v>
      </c>
      <c r="J194" s="20">
        <f t="shared" ref="J194" si="254">+I194+I195</f>
        <v>26348</v>
      </c>
      <c r="K194" s="20">
        <f t="shared" ref="K194" si="255">+J194+J195</f>
        <v>29848</v>
      </c>
      <c r="L194" s="20">
        <f t="shared" ref="L194" si="256">+K194+K195</f>
        <v>33348</v>
      </c>
      <c r="M194" s="20">
        <f t="shared" ref="M194" si="257">+L194+L195</f>
        <v>36848</v>
      </c>
      <c r="N194" s="20">
        <f t="shared" ref="N194" si="258">+M194+M195</f>
        <v>40348</v>
      </c>
      <c r="O194" s="12"/>
      <c r="P194" s="13"/>
    </row>
    <row r="195" spans="1:16">
      <c r="A195" t="s">
        <v>27</v>
      </c>
      <c r="C195" s="20">
        <f>MIN(C192,C193)</f>
        <v>2100</v>
      </c>
      <c r="D195" s="20">
        <f>MIN(D192,D193)-C196</f>
        <v>3500</v>
      </c>
      <c r="E195" s="20">
        <f t="shared" ref="E195" si="259">MIN(E192,E193)-D196</f>
        <v>3500</v>
      </c>
      <c r="F195" s="20">
        <f t="shared" ref="F195" si="260">MIN(F192,F193)-E196</f>
        <v>3500</v>
      </c>
      <c r="G195" s="20">
        <f t="shared" ref="G195" si="261">MIN(G192,G193)-F196</f>
        <v>6748</v>
      </c>
      <c r="H195" s="20">
        <f t="shared" ref="H195" si="262">MIN(H192,H193)-G196</f>
        <v>3500</v>
      </c>
      <c r="I195" s="20">
        <f t="shared" ref="I195" si="263">MIN(I192,I193)-H196</f>
        <v>3500</v>
      </c>
      <c r="J195" s="20">
        <f t="shared" ref="J195" si="264">MIN(J192,J193)-I196</f>
        <v>3500</v>
      </c>
      <c r="K195" s="20">
        <f t="shared" ref="K195" si="265">MIN(K192,K193)-J196</f>
        <v>3500</v>
      </c>
      <c r="L195" s="20">
        <f t="shared" ref="L195" si="266">MIN(L192,L193)-K196</f>
        <v>3500</v>
      </c>
      <c r="M195" s="20">
        <f t="shared" ref="M195" si="267">MIN(M192,M193)-L196</f>
        <v>3500</v>
      </c>
      <c r="N195" s="20">
        <f t="shared" ref="N195" si="268">MIN(N192,N193)-M196</f>
        <v>3500</v>
      </c>
      <c r="O195" s="12"/>
      <c r="P195" s="13"/>
    </row>
    <row r="196" spans="1:16">
      <c r="A196" t="s">
        <v>23</v>
      </c>
      <c r="C196" s="20">
        <f>SUM(C195)</f>
        <v>2100</v>
      </c>
      <c r="D196" s="20">
        <f>+C196+D195</f>
        <v>5600</v>
      </c>
      <c r="E196" s="20">
        <f t="shared" ref="E196" si="269">+D196+E195</f>
        <v>9100</v>
      </c>
      <c r="F196" s="20">
        <f t="shared" ref="F196" si="270">+E196+F195</f>
        <v>12600</v>
      </c>
      <c r="G196" s="20">
        <f t="shared" ref="G196" si="271">+F196+G195</f>
        <v>19348</v>
      </c>
      <c r="H196" s="20">
        <f t="shared" ref="H196" si="272">+G196+H195</f>
        <v>22848</v>
      </c>
      <c r="I196" s="20">
        <f t="shared" ref="I196" si="273">+H196+I195</f>
        <v>26348</v>
      </c>
      <c r="J196" s="20">
        <f t="shared" ref="J196" si="274">+I196+J195</f>
        <v>29848</v>
      </c>
      <c r="K196" s="20">
        <f t="shared" ref="K196" si="275">+J196+K195</f>
        <v>33348</v>
      </c>
      <c r="L196" s="20">
        <f t="shared" ref="L196" si="276">+K196+L195</f>
        <v>36848</v>
      </c>
      <c r="M196" s="20">
        <f t="shared" ref="M196" si="277">+L196+M195</f>
        <v>40348</v>
      </c>
      <c r="N196" s="20">
        <f t="shared" ref="N196" si="278">+M196+N195</f>
        <v>43848</v>
      </c>
      <c r="O196" s="12"/>
      <c r="P196" s="13"/>
    </row>
    <row r="197" spans="1:16"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12"/>
      <c r="P197" s="13"/>
    </row>
    <row r="198" spans="1:16">
      <c r="A198" t="s">
        <v>13</v>
      </c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12"/>
      <c r="P198" s="13"/>
    </row>
    <row r="199" spans="1:16">
      <c r="A199" t="s">
        <v>14</v>
      </c>
      <c r="C199" s="20">
        <f>+C195</f>
        <v>2100</v>
      </c>
      <c r="D199" s="20">
        <f t="shared" ref="D199:N199" si="279">+D195</f>
        <v>3500</v>
      </c>
      <c r="E199" s="20">
        <f t="shared" si="279"/>
        <v>3500</v>
      </c>
      <c r="F199" s="20">
        <f t="shared" si="279"/>
        <v>3500</v>
      </c>
      <c r="G199" s="20">
        <f t="shared" si="279"/>
        <v>6748</v>
      </c>
      <c r="H199" s="20">
        <f t="shared" si="279"/>
        <v>3500</v>
      </c>
      <c r="I199" s="20">
        <f t="shared" si="279"/>
        <v>3500</v>
      </c>
      <c r="J199" s="20">
        <f t="shared" si="279"/>
        <v>3500</v>
      </c>
      <c r="K199" s="20">
        <f t="shared" si="279"/>
        <v>3500</v>
      </c>
      <c r="L199" s="20">
        <f t="shared" si="279"/>
        <v>3500</v>
      </c>
      <c r="M199" s="20">
        <f t="shared" si="279"/>
        <v>3500</v>
      </c>
      <c r="N199" s="20">
        <f t="shared" si="279"/>
        <v>3500</v>
      </c>
      <c r="O199" s="12"/>
      <c r="P199" s="14">
        <f>SUM(C199:N199)</f>
        <v>43848</v>
      </c>
    </row>
    <row r="200" spans="1:16"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12"/>
      <c r="P200" s="13"/>
    </row>
    <row r="201" spans="1:16">
      <c r="A201" t="s">
        <v>54</v>
      </c>
      <c r="B201" s="4">
        <v>2E-3</v>
      </c>
      <c r="C201" s="20">
        <f t="shared" ref="C201:N201" si="280">+C199*$B$31</f>
        <v>4.2</v>
      </c>
      <c r="D201" s="20">
        <f t="shared" si="280"/>
        <v>7</v>
      </c>
      <c r="E201" s="20">
        <f t="shared" si="280"/>
        <v>7</v>
      </c>
      <c r="F201" s="20">
        <f t="shared" si="280"/>
        <v>7</v>
      </c>
      <c r="G201" s="20">
        <f t="shared" si="280"/>
        <v>13.496</v>
      </c>
      <c r="H201" s="20">
        <f t="shared" si="280"/>
        <v>7</v>
      </c>
      <c r="I201" s="20">
        <f t="shared" si="280"/>
        <v>7</v>
      </c>
      <c r="J201" s="20">
        <f t="shared" si="280"/>
        <v>7</v>
      </c>
      <c r="K201" s="20">
        <f t="shared" si="280"/>
        <v>7</v>
      </c>
      <c r="L201" s="20">
        <f t="shared" si="280"/>
        <v>7</v>
      </c>
      <c r="M201" s="20">
        <f t="shared" si="280"/>
        <v>7</v>
      </c>
      <c r="N201" s="20">
        <f t="shared" si="280"/>
        <v>7</v>
      </c>
      <c r="O201" s="12"/>
      <c r="P201" s="14">
        <f>SUM(C201:N201)</f>
        <v>87.695999999999998</v>
      </c>
    </row>
    <row r="202" spans="1:16"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15"/>
      <c r="P202" s="16"/>
    </row>
    <row r="204" spans="1:16" ht="15.75">
      <c r="A204" s="30" t="s">
        <v>32</v>
      </c>
      <c r="C204" s="35" t="s">
        <v>47</v>
      </c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7"/>
    </row>
    <row r="205" spans="1:16"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8"/>
      <c r="O205" s="8"/>
      <c r="P205" s="9"/>
    </row>
    <row r="206" spans="1:16">
      <c r="C206" s="18">
        <v>44197</v>
      </c>
      <c r="D206" s="18">
        <v>44228</v>
      </c>
      <c r="E206" s="18">
        <v>44256</v>
      </c>
      <c r="F206" s="18">
        <v>44287</v>
      </c>
      <c r="G206" s="18">
        <v>44317</v>
      </c>
      <c r="H206" s="18">
        <v>44348</v>
      </c>
      <c r="I206" s="18">
        <v>44378</v>
      </c>
      <c r="J206" s="18">
        <v>44409</v>
      </c>
      <c r="K206" s="18">
        <v>44440</v>
      </c>
      <c r="L206" s="18">
        <v>44470</v>
      </c>
      <c r="M206" s="18">
        <v>44501</v>
      </c>
      <c r="N206" s="18">
        <v>44531</v>
      </c>
      <c r="O206" s="10"/>
      <c r="P206" s="11" t="s">
        <v>15</v>
      </c>
    </row>
    <row r="207" spans="1:16"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2"/>
      <c r="O207" s="12"/>
      <c r="P207" s="13"/>
    </row>
    <row r="208" spans="1:16">
      <c r="A208" t="s">
        <v>20</v>
      </c>
      <c r="C208" s="20">
        <v>2400</v>
      </c>
      <c r="D208" s="20">
        <v>4000</v>
      </c>
      <c r="E208" s="20">
        <v>4000</v>
      </c>
      <c r="F208" s="20">
        <v>4000</v>
      </c>
      <c r="G208" s="20">
        <v>4000</v>
      </c>
      <c r="H208" s="20">
        <v>4000</v>
      </c>
      <c r="I208" s="20">
        <v>4000</v>
      </c>
      <c r="J208" s="20">
        <v>4000</v>
      </c>
      <c r="K208" s="20">
        <v>4000</v>
      </c>
      <c r="L208" s="20">
        <v>4000</v>
      </c>
      <c r="M208" s="20">
        <v>4000</v>
      </c>
      <c r="N208" s="20">
        <v>4000</v>
      </c>
      <c r="O208" s="12"/>
      <c r="P208" s="14">
        <f>SUM(C208:N208)</f>
        <v>46400</v>
      </c>
    </row>
    <row r="209" spans="1:16">
      <c r="A209" t="s">
        <v>10</v>
      </c>
      <c r="C209" s="24"/>
      <c r="D209" s="24"/>
      <c r="E209" s="24"/>
      <c r="F209" s="20"/>
      <c r="G209" s="6">
        <f>((11*4000)+2400)*8%</f>
        <v>3712</v>
      </c>
      <c r="H209" s="24"/>
      <c r="I209" s="24"/>
      <c r="J209" s="24"/>
      <c r="K209" s="24"/>
      <c r="L209" s="24"/>
      <c r="M209" s="24"/>
      <c r="N209" s="24"/>
      <c r="O209" s="12"/>
      <c r="P209" s="14">
        <f>SUM(C209:N209)</f>
        <v>3712</v>
      </c>
    </row>
    <row r="210" spans="1:16">
      <c r="A210" t="s">
        <v>24</v>
      </c>
      <c r="C210" s="24"/>
      <c r="D210" s="24"/>
      <c r="E210" s="24"/>
      <c r="F210" s="20"/>
      <c r="G210" s="28"/>
      <c r="H210" s="24"/>
      <c r="I210" s="24"/>
      <c r="J210" s="24"/>
      <c r="K210" s="20">
        <v>6250</v>
      </c>
      <c r="L210" s="24"/>
      <c r="M210" s="24"/>
      <c r="N210" s="24"/>
      <c r="O210" s="12"/>
      <c r="P210" s="14"/>
    </row>
    <row r="211" spans="1:16">
      <c r="A211" t="s">
        <v>46</v>
      </c>
      <c r="B211" s="31"/>
      <c r="C211" s="21"/>
      <c r="D211" s="21"/>
      <c r="E211" s="21"/>
      <c r="F211" s="21"/>
      <c r="G211" s="21"/>
      <c r="H211" s="21"/>
      <c r="I211" s="21"/>
      <c r="J211" s="21"/>
      <c r="K211" s="7"/>
      <c r="L211" s="21"/>
      <c r="M211" s="21"/>
      <c r="N211" s="21"/>
      <c r="O211" s="29" t="s">
        <v>25</v>
      </c>
      <c r="P211" s="14"/>
    </row>
    <row r="212" spans="1:16" ht="15.75" thickBot="1">
      <c r="A212" t="s">
        <v>11</v>
      </c>
      <c r="C212" s="22">
        <f t="shared" ref="C212" si="281">SUM(C208:C211)</f>
        <v>2400</v>
      </c>
      <c r="D212" s="22">
        <f t="shared" ref="D212" si="282">SUM(D208:D211)</f>
        <v>4000</v>
      </c>
      <c r="E212" s="22">
        <f t="shared" ref="E212" si="283">SUM(E208:E211)</f>
        <v>4000</v>
      </c>
      <c r="F212" s="22">
        <f t="shared" ref="F212" si="284">SUM(F208:F211)</f>
        <v>4000</v>
      </c>
      <c r="G212" s="22">
        <f t="shared" ref="G212" si="285">SUM(G208:G211)</f>
        <v>7712</v>
      </c>
      <c r="H212" s="22">
        <f t="shared" ref="H212" si="286">SUM(H208:H211)</f>
        <v>4000</v>
      </c>
      <c r="I212" s="22">
        <f t="shared" ref="I212" si="287">SUM(I208:I211)</f>
        <v>4000</v>
      </c>
      <c r="J212" s="22">
        <f t="shared" ref="J212" si="288">SUM(J208:J211)</f>
        <v>4000</v>
      </c>
      <c r="K212" s="22">
        <f t="shared" ref="K212" si="289">SUM(K208:K211)</f>
        <v>10250</v>
      </c>
      <c r="L212" s="22">
        <f t="shared" ref="L212" si="290">SUM(L208:L211)</f>
        <v>4000</v>
      </c>
      <c r="M212" s="22">
        <f t="shared" ref="M212" si="291">SUM(M208:M211)</f>
        <v>4000</v>
      </c>
      <c r="N212" s="22">
        <f t="shared" ref="N212" si="292">SUM(N208:N211)</f>
        <v>4000</v>
      </c>
      <c r="O212" s="12"/>
      <c r="P212" s="14">
        <f>SUM(C212:N212)</f>
        <v>56362</v>
      </c>
    </row>
    <row r="213" spans="1:16" ht="15.75" thickTop="1"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12"/>
      <c r="P213" s="13"/>
    </row>
    <row r="214" spans="1:16">
      <c r="A214" t="s">
        <v>28</v>
      </c>
      <c r="C214" s="20">
        <f>C212</f>
        <v>2400</v>
      </c>
      <c r="D214" s="20">
        <f>+C214+D212</f>
        <v>6400</v>
      </c>
      <c r="E214" s="20">
        <f t="shared" ref="E214" si="293">+D214+E212</f>
        <v>10400</v>
      </c>
      <c r="F214" s="20">
        <f t="shared" ref="F214" si="294">+E214+F212</f>
        <v>14400</v>
      </c>
      <c r="G214" s="20">
        <f t="shared" ref="G214" si="295">+F214+G212</f>
        <v>22112</v>
      </c>
      <c r="H214" s="20">
        <f t="shared" ref="H214" si="296">+G214+H212</f>
        <v>26112</v>
      </c>
      <c r="I214" s="20">
        <f t="shared" ref="I214" si="297">+H214+I212</f>
        <v>30112</v>
      </c>
      <c r="J214" s="20">
        <f t="shared" ref="J214" si="298">+I214+J212</f>
        <v>34112</v>
      </c>
      <c r="K214" s="20">
        <f t="shared" ref="K214" si="299">+J214+K212</f>
        <v>44362</v>
      </c>
      <c r="L214" s="20">
        <f t="shared" ref="L214" si="300">+K214+L212</f>
        <v>48362</v>
      </c>
      <c r="M214" s="20">
        <f t="shared" ref="M214" si="301">+L214+M212</f>
        <v>52362</v>
      </c>
      <c r="N214" s="20">
        <f t="shared" ref="N214" si="302">+M214+N212</f>
        <v>56362</v>
      </c>
      <c r="O214" s="12"/>
      <c r="P214" s="13"/>
    </row>
    <row r="215" spans="1:16">
      <c r="A215" t="s">
        <v>21</v>
      </c>
      <c r="C215" s="20">
        <f>+$B$9/12*1</f>
        <v>4975.5</v>
      </c>
      <c r="D215" s="20">
        <f>+$B$9/12*2</f>
        <v>9951</v>
      </c>
      <c r="E215" s="20">
        <f>+$B$9/12*3</f>
        <v>14926.5</v>
      </c>
      <c r="F215" s="20">
        <f>+$B$9/12*4</f>
        <v>19902</v>
      </c>
      <c r="G215" s="20">
        <f>+$B$9/12*5</f>
        <v>24877.5</v>
      </c>
      <c r="H215" s="20">
        <f>+$B$9/12*6</f>
        <v>29853</v>
      </c>
      <c r="I215" s="20">
        <f>+$B$9/12*7</f>
        <v>34828.5</v>
      </c>
      <c r="J215" s="20">
        <f>+$B$9/12*8</f>
        <v>39804</v>
      </c>
      <c r="K215" s="20">
        <f>+$B$9/12*9</f>
        <v>44779.5</v>
      </c>
      <c r="L215" s="20">
        <f>+$B$9/12*10</f>
        <v>49755</v>
      </c>
      <c r="M215" s="20">
        <f>+$B$9/12*11</f>
        <v>54730.5</v>
      </c>
      <c r="N215" s="20">
        <f>+$B$9/12*12</f>
        <v>59706</v>
      </c>
      <c r="O215" s="12"/>
      <c r="P215" s="13"/>
    </row>
    <row r="216" spans="1:16">
      <c r="A216" t="s">
        <v>22</v>
      </c>
      <c r="C216" s="20">
        <v>0</v>
      </c>
      <c r="D216" s="20">
        <f>+C217</f>
        <v>2400</v>
      </c>
      <c r="E216" s="20">
        <f>+D216+D217</f>
        <v>6400</v>
      </c>
      <c r="F216" s="20">
        <f t="shared" ref="F216" si="303">+E216+E217</f>
        <v>10400</v>
      </c>
      <c r="G216" s="20">
        <f t="shared" ref="G216" si="304">+F216+F217</f>
        <v>14400</v>
      </c>
      <c r="H216" s="20">
        <f t="shared" ref="H216" si="305">+G216+G217</f>
        <v>22112</v>
      </c>
      <c r="I216" s="20">
        <f t="shared" ref="I216" si="306">+H216+H217</f>
        <v>26112</v>
      </c>
      <c r="J216" s="20">
        <f t="shared" ref="J216" si="307">+I216+I217</f>
        <v>30112</v>
      </c>
      <c r="K216" s="20">
        <f t="shared" ref="K216" si="308">+J216+J217</f>
        <v>34112</v>
      </c>
      <c r="L216" s="20">
        <f t="shared" ref="L216" si="309">+K216+K217</f>
        <v>44362</v>
      </c>
      <c r="M216" s="20">
        <f t="shared" ref="M216" si="310">+L216+L217</f>
        <v>48362</v>
      </c>
      <c r="N216" s="20">
        <f t="shared" ref="N216" si="311">+M216+M217</f>
        <v>52362</v>
      </c>
      <c r="O216" s="12"/>
      <c r="P216" s="13"/>
    </row>
    <row r="217" spans="1:16">
      <c r="A217" t="s">
        <v>27</v>
      </c>
      <c r="C217" s="20">
        <f>MIN(C214,C215)</f>
        <v>2400</v>
      </c>
      <c r="D217" s="20">
        <f>MIN(D214,D215)-C218</f>
        <v>4000</v>
      </c>
      <c r="E217" s="20">
        <f t="shared" ref="E217" si="312">MIN(E214,E215)-D218</f>
        <v>4000</v>
      </c>
      <c r="F217" s="20">
        <f t="shared" ref="F217" si="313">MIN(F214,F215)-E218</f>
        <v>4000</v>
      </c>
      <c r="G217" s="20">
        <f t="shared" ref="G217" si="314">MIN(G214,G215)-F218</f>
        <v>7712</v>
      </c>
      <c r="H217" s="20">
        <f t="shared" ref="H217" si="315">MIN(H214,H215)-G218</f>
        <v>4000</v>
      </c>
      <c r="I217" s="20">
        <f t="shared" ref="I217" si="316">MIN(I214,I215)-H218</f>
        <v>4000</v>
      </c>
      <c r="J217" s="20">
        <f t="shared" ref="J217" si="317">MIN(J214,J215)-I218</f>
        <v>4000</v>
      </c>
      <c r="K217" s="20">
        <f t="shared" ref="K217" si="318">MIN(K214,K215)-J218</f>
        <v>10250</v>
      </c>
      <c r="L217" s="20">
        <f t="shared" ref="L217" si="319">MIN(L214,L215)-K218</f>
        <v>4000</v>
      </c>
      <c r="M217" s="20">
        <f t="shared" ref="M217" si="320">MIN(M214,M215)-L218</f>
        <v>4000</v>
      </c>
      <c r="N217" s="20">
        <f t="shared" ref="N217" si="321">MIN(N214,N215)-M218</f>
        <v>4000</v>
      </c>
      <c r="O217" s="12"/>
      <c r="P217" s="13"/>
    </row>
    <row r="218" spans="1:16">
      <c r="A218" t="s">
        <v>23</v>
      </c>
      <c r="C218" s="20">
        <f>SUM(C217)</f>
        <v>2400</v>
      </c>
      <c r="D218" s="20">
        <f>+C218+D217</f>
        <v>6400</v>
      </c>
      <c r="E218" s="20">
        <f t="shared" ref="E218" si="322">+D218+E217</f>
        <v>10400</v>
      </c>
      <c r="F218" s="20">
        <f t="shared" ref="F218" si="323">+E218+F217</f>
        <v>14400</v>
      </c>
      <c r="G218" s="20">
        <f t="shared" ref="G218" si="324">+F218+G217</f>
        <v>22112</v>
      </c>
      <c r="H218" s="20">
        <f t="shared" ref="H218" si="325">+G218+H217</f>
        <v>26112</v>
      </c>
      <c r="I218" s="20">
        <f t="shared" ref="I218" si="326">+H218+I217</f>
        <v>30112</v>
      </c>
      <c r="J218" s="20">
        <f t="shared" ref="J218" si="327">+I218+J217</f>
        <v>34112</v>
      </c>
      <c r="K218" s="20">
        <f t="shared" ref="K218" si="328">+J218+K217</f>
        <v>44362</v>
      </c>
      <c r="L218" s="20">
        <f t="shared" ref="L218" si="329">+K218+L217</f>
        <v>48362</v>
      </c>
      <c r="M218" s="20">
        <f t="shared" ref="M218" si="330">+L218+M217</f>
        <v>52362</v>
      </c>
      <c r="N218" s="20">
        <f t="shared" ref="N218" si="331">+M218+N217</f>
        <v>56362</v>
      </c>
      <c r="O218" s="12"/>
      <c r="P218" s="13"/>
    </row>
    <row r="219" spans="1:16"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12"/>
      <c r="P219" s="13"/>
    </row>
    <row r="220" spans="1:16">
      <c r="A220" t="s">
        <v>13</v>
      </c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12"/>
      <c r="P220" s="13"/>
    </row>
    <row r="221" spans="1:16">
      <c r="A221" t="s">
        <v>14</v>
      </c>
      <c r="C221" s="20">
        <f>+C217</f>
        <v>2400</v>
      </c>
      <c r="D221" s="20">
        <f t="shared" ref="D221:N221" si="332">+D217</f>
        <v>4000</v>
      </c>
      <c r="E221" s="20">
        <f t="shared" si="332"/>
        <v>4000</v>
      </c>
      <c r="F221" s="20">
        <f t="shared" si="332"/>
        <v>4000</v>
      </c>
      <c r="G221" s="20">
        <f t="shared" si="332"/>
        <v>7712</v>
      </c>
      <c r="H221" s="20">
        <f t="shared" si="332"/>
        <v>4000</v>
      </c>
      <c r="I221" s="20">
        <f t="shared" si="332"/>
        <v>4000</v>
      </c>
      <c r="J221" s="20">
        <f t="shared" si="332"/>
        <v>4000</v>
      </c>
      <c r="K221" s="20">
        <f t="shared" si="332"/>
        <v>10250</v>
      </c>
      <c r="L221" s="20">
        <f t="shared" si="332"/>
        <v>4000</v>
      </c>
      <c r="M221" s="20">
        <f t="shared" si="332"/>
        <v>4000</v>
      </c>
      <c r="N221" s="20">
        <f t="shared" si="332"/>
        <v>4000</v>
      </c>
      <c r="O221" s="12"/>
      <c r="P221" s="14">
        <f>SUM(C221:N221)</f>
        <v>56362</v>
      </c>
    </row>
    <row r="222" spans="1:16"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12"/>
      <c r="P222" s="13"/>
    </row>
    <row r="223" spans="1:16">
      <c r="A223" t="s">
        <v>54</v>
      </c>
      <c r="B223" s="4">
        <v>2E-3</v>
      </c>
      <c r="C223" s="20">
        <f t="shared" ref="C223:N223" si="333">+C221*$B$31</f>
        <v>4.8</v>
      </c>
      <c r="D223" s="20">
        <f t="shared" si="333"/>
        <v>8</v>
      </c>
      <c r="E223" s="20">
        <f t="shared" si="333"/>
        <v>8</v>
      </c>
      <c r="F223" s="20">
        <f t="shared" si="333"/>
        <v>8</v>
      </c>
      <c r="G223" s="20">
        <f t="shared" si="333"/>
        <v>15.423999999999999</v>
      </c>
      <c r="H223" s="20">
        <f t="shared" si="333"/>
        <v>8</v>
      </c>
      <c r="I223" s="20">
        <f t="shared" si="333"/>
        <v>8</v>
      </c>
      <c r="J223" s="20">
        <f t="shared" si="333"/>
        <v>8</v>
      </c>
      <c r="K223" s="20">
        <f t="shared" si="333"/>
        <v>20.5</v>
      </c>
      <c r="L223" s="20">
        <f t="shared" si="333"/>
        <v>8</v>
      </c>
      <c r="M223" s="20">
        <f t="shared" si="333"/>
        <v>8</v>
      </c>
      <c r="N223" s="20">
        <f t="shared" si="333"/>
        <v>8</v>
      </c>
      <c r="O223" s="12"/>
      <c r="P223" s="14">
        <f>SUM(C223:N223)</f>
        <v>112.724</v>
      </c>
    </row>
    <row r="224" spans="1:16"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15"/>
      <c r="P224" s="16"/>
    </row>
  </sheetData>
  <mergeCells count="11">
    <mergeCell ref="C183:P183"/>
    <mergeCell ref="C204:P204"/>
    <mergeCell ref="C142:P142"/>
    <mergeCell ref="C162:P162"/>
    <mergeCell ref="C120:P120"/>
    <mergeCell ref="C98:P98"/>
    <mergeCell ref="C14:P14"/>
    <mergeCell ref="C8:H8"/>
    <mergeCell ref="C34:P34"/>
    <mergeCell ref="C55:P55"/>
    <mergeCell ref="C76:P76"/>
  </mergeCells>
  <pageMargins left="0.7" right="0.7" top="0.75" bottom="0.75" header="0.3" footer="0.3"/>
  <pageSetup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 Berekeningen PAWW-bijdrage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Marle</dc:creator>
  <cp:lastModifiedBy>Schut, Theda</cp:lastModifiedBy>
  <cp:lastPrinted>2021-12-22T10:01:31Z</cp:lastPrinted>
  <dcterms:created xsi:type="dcterms:W3CDTF">2017-12-20T10:14:19Z</dcterms:created>
  <dcterms:modified xsi:type="dcterms:W3CDTF">2021-12-22T10:29:26Z</dcterms:modified>
</cp:coreProperties>
</file>